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12300" tabRatio="750" activeTab="2"/>
  </bookViews>
  <sheets>
    <sheet name="Orçamento Sintético" sheetId="1" r:id="rId1"/>
    <sheet name="Orçamento PARA 2ª CONTRATAÇÃO" sheetId="4" r:id="rId2"/>
    <sheet name="Cron. Fís. Finan. Acumulado" sheetId="3" r:id="rId3"/>
    <sheet name="CPUs" sheetId="2" r:id="rId4"/>
  </sheets>
  <externalReferences>
    <externalReference r:id="rId5"/>
  </externalReferences>
  <definedNames>
    <definedName name="_xlnm.Print_Area" localSheetId="3">CPUs!$A$1:$F$252</definedName>
    <definedName name="_xlnm.Print_Area" localSheetId="2">'Cron. Fís. Finan. Acumulado'!$A$1:$P$81</definedName>
    <definedName name="_xlnm.Print_Area" localSheetId="1">'Orçamento PARA 2ª CONTRATAÇÃO'!$A$1:$H$277</definedName>
    <definedName name="_xlnm.Print_Area" localSheetId="0">'Orçamento Sintético'!$A$3:$G$277</definedName>
    <definedName name="TABLE_1" localSheetId="2">#REF!</definedName>
    <definedName name="TABLE_1" localSheetId="1">#REF!</definedName>
    <definedName name="TABLE_1">#REF!</definedName>
    <definedName name="_xlnm.Print_Titles" localSheetId="3">CPUs!$1:$10</definedName>
    <definedName name="_xlnm.Print_Titles" localSheetId="1">'Orçamento PARA 2ª CONTRATAÇÃO'!$1:$14</definedName>
    <definedName name="_xlnm.Print_Titles" localSheetId="0">'Orçamento Sintético'!$3:$14</definedName>
  </definedNames>
  <calcPr calcId="125725" fullPrecision="0"/>
</workbook>
</file>

<file path=xl/calcChain.xml><?xml version="1.0" encoding="utf-8"?>
<calcChain xmlns="http://schemas.openxmlformats.org/spreadsheetml/2006/main">
  <c r="L20" i="4"/>
  <c r="K17"/>
  <c r="K18"/>
  <c r="K19"/>
  <c r="K20"/>
  <c r="K16"/>
  <c r="I264" l="1"/>
  <c r="I263"/>
  <c r="I262"/>
  <c r="I261"/>
  <c r="I259"/>
  <c r="I258"/>
  <c r="I257"/>
  <c r="I256"/>
  <c r="I255"/>
  <c r="I254"/>
  <c r="I253"/>
  <c r="I252"/>
  <c r="I251"/>
  <c r="I250"/>
  <c r="I249"/>
  <c r="I248"/>
  <c r="I247"/>
  <c r="I246"/>
  <c r="I245"/>
  <c r="I244"/>
  <c r="I243"/>
  <c r="I242"/>
  <c r="I241"/>
  <c r="I240"/>
  <c r="I239"/>
  <c r="I238"/>
  <c r="I237"/>
  <c r="I236"/>
  <c r="I235"/>
  <c r="I234"/>
  <c r="I233"/>
  <c r="I232"/>
  <c r="I231"/>
  <c r="I230"/>
  <c r="I229"/>
  <c r="I228"/>
  <c r="I227"/>
  <c r="I226"/>
  <c r="I225"/>
  <c r="I224"/>
  <c r="I223"/>
  <c r="I222"/>
  <c r="I221"/>
  <c r="I220"/>
  <c r="I219"/>
  <c r="I218"/>
  <c r="I217"/>
  <c r="I216"/>
  <c r="I215"/>
  <c r="I214"/>
  <c r="I213"/>
  <c r="I212"/>
  <c r="I211"/>
  <c r="I210"/>
  <c r="I209"/>
  <c r="I208"/>
  <c r="I207"/>
  <c r="I206"/>
  <c r="I205"/>
  <c r="I204"/>
  <c r="I203"/>
  <c r="I202"/>
  <c r="I201"/>
  <c r="I200"/>
  <c r="I199"/>
  <c r="I198"/>
  <c r="I197"/>
  <c r="I196"/>
  <c r="I195"/>
  <c r="I193"/>
  <c r="I192"/>
  <c r="I191"/>
  <c r="I190"/>
  <c r="I189"/>
  <c r="I188"/>
  <c r="I187"/>
  <c r="I186"/>
  <c r="I182"/>
  <c r="I181"/>
  <c r="I180"/>
  <c r="I179"/>
  <c r="I178"/>
  <c r="I177"/>
  <c r="I176"/>
  <c r="I175"/>
  <c r="I174"/>
  <c r="I173"/>
  <c r="I172"/>
  <c r="I171"/>
  <c r="I170"/>
  <c r="I169"/>
  <c r="I168"/>
  <c r="I167"/>
  <c r="I166"/>
  <c r="I165"/>
  <c r="I164"/>
  <c r="I163"/>
  <c r="I162"/>
  <c r="I161"/>
  <c r="I160"/>
  <c r="I159"/>
  <c r="I158"/>
  <c r="I157"/>
  <c r="I156"/>
  <c r="I155"/>
  <c r="I154"/>
  <c r="I153"/>
  <c r="I152"/>
  <c r="I151"/>
  <c r="I150"/>
  <c r="I149"/>
  <c r="I148"/>
  <c r="I147"/>
  <c r="I146"/>
  <c r="I145"/>
  <c r="I144"/>
  <c r="I143"/>
  <c r="I142"/>
  <c r="I141"/>
  <c r="I140"/>
  <c r="I139"/>
  <c r="I138"/>
  <c r="I137"/>
  <c r="I136"/>
  <c r="I135"/>
  <c r="I134"/>
  <c r="I133"/>
  <c r="I132"/>
  <c r="I131"/>
  <c r="I130"/>
  <c r="I129"/>
  <c r="I128"/>
  <c r="I127"/>
  <c r="I126"/>
  <c r="I125"/>
  <c r="I124"/>
  <c r="I123"/>
  <c r="I122"/>
  <c r="I121"/>
  <c r="I120"/>
  <c r="I119"/>
  <c r="I118"/>
  <c r="I117"/>
  <c r="I116"/>
  <c r="I115"/>
  <c r="I114"/>
  <c r="I113"/>
  <c r="I112"/>
  <c r="I111"/>
  <c r="I110"/>
  <c r="I109"/>
  <c r="I108"/>
  <c r="I107"/>
  <c r="I106"/>
  <c r="I105"/>
  <c r="I104"/>
  <c r="I103"/>
  <c r="I102"/>
  <c r="I101"/>
  <c r="I100"/>
  <c r="I97"/>
  <c r="I96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29"/>
  <c r="I28"/>
  <c r="I27"/>
  <c r="I26"/>
  <c r="I25"/>
  <c r="I24"/>
  <c r="I23"/>
  <c r="J19"/>
  <c r="I17"/>
  <c r="I18"/>
  <c r="I20"/>
  <c r="G264"/>
  <c r="H264" s="1"/>
  <c r="G263"/>
  <c r="H263" s="1"/>
  <c r="G262"/>
  <c r="H262" s="1"/>
  <c r="G261"/>
  <c r="H261" s="1"/>
  <c r="G260"/>
  <c r="H260" s="1"/>
  <c r="D260"/>
  <c r="I260" s="1"/>
  <c r="G259"/>
  <c r="H259" s="1"/>
  <c r="G258"/>
  <c r="H258" s="1"/>
  <c r="G257"/>
  <c r="H257" s="1"/>
  <c r="G256"/>
  <c r="H256" s="1"/>
  <c r="G255"/>
  <c r="H255" s="1"/>
  <c r="G252"/>
  <c r="H252" s="1"/>
  <c r="G251"/>
  <c r="H251" s="1"/>
  <c r="G250"/>
  <c r="H250" s="1"/>
  <c r="G249"/>
  <c r="H249" s="1"/>
  <c r="G248"/>
  <c r="H248" s="1"/>
  <c r="G247"/>
  <c r="H247" s="1"/>
  <c r="G246"/>
  <c r="H246" s="1"/>
  <c r="G245"/>
  <c r="H245" s="1"/>
  <c r="G242"/>
  <c r="H242" s="1"/>
  <c r="G241"/>
  <c r="H241" s="1"/>
  <c r="G240"/>
  <c r="H240" s="1"/>
  <c r="G239"/>
  <c r="H239" s="1"/>
  <c r="G238"/>
  <c r="H238" s="1"/>
  <c r="G237"/>
  <c r="H237" s="1"/>
  <c r="G234"/>
  <c r="H234" s="1"/>
  <c r="G233"/>
  <c r="H233" s="1"/>
  <c r="G232"/>
  <c r="H232" s="1"/>
  <c r="G231"/>
  <c r="H231" s="1"/>
  <c r="G230"/>
  <c r="H230" s="1"/>
  <c r="G229"/>
  <c r="H229" s="1"/>
  <c r="G228"/>
  <c r="H228" s="1"/>
  <c r="G227"/>
  <c r="H227" s="1"/>
  <c r="G226"/>
  <c r="H226" s="1"/>
  <c r="G225"/>
  <c r="H225" s="1"/>
  <c r="G224"/>
  <c r="H224" s="1"/>
  <c r="G223"/>
  <c r="H223" s="1"/>
  <c r="G220"/>
  <c r="H220" s="1"/>
  <c r="G219"/>
  <c r="H219" s="1"/>
  <c r="G218"/>
  <c r="H218" s="1"/>
  <c r="G217"/>
  <c r="H217" s="1"/>
  <c r="G216"/>
  <c r="H216" s="1"/>
  <c r="G215"/>
  <c r="H215" s="1"/>
  <c r="G214"/>
  <c r="H214" s="1"/>
  <c r="G213"/>
  <c r="H213" s="1"/>
  <c r="G212"/>
  <c r="H212" s="1"/>
  <c r="G211"/>
  <c r="H211" s="1"/>
  <c r="G210"/>
  <c r="H210" s="1"/>
  <c r="G209"/>
  <c r="H209" s="1"/>
  <c r="G208"/>
  <c r="H208" s="1"/>
  <c r="G207"/>
  <c r="H207" s="1"/>
  <c r="G206"/>
  <c r="H206" s="1"/>
  <c r="G205"/>
  <c r="H205" s="1"/>
  <c r="G202"/>
  <c r="H202" s="1"/>
  <c r="G201"/>
  <c r="H201" s="1"/>
  <c r="G200"/>
  <c r="H200" s="1"/>
  <c r="G199"/>
  <c r="H199" s="1"/>
  <c r="G198"/>
  <c r="H198" s="1"/>
  <c r="G197"/>
  <c r="H197" s="1"/>
  <c r="G196"/>
  <c r="H196" s="1"/>
  <c r="G195"/>
  <c r="H195" s="1"/>
  <c r="G194"/>
  <c r="H194" s="1"/>
  <c r="D194"/>
  <c r="I194" s="1"/>
  <c r="G193"/>
  <c r="H193" s="1"/>
  <c r="G192"/>
  <c r="H192" s="1"/>
  <c r="G189"/>
  <c r="H189" s="1"/>
  <c r="G188"/>
  <c r="H188" s="1"/>
  <c r="G187"/>
  <c r="H187" s="1"/>
  <c r="G186"/>
  <c r="H186" s="1"/>
  <c r="G185"/>
  <c r="H185" s="1"/>
  <c r="D185"/>
  <c r="I185" s="1"/>
  <c r="G184"/>
  <c r="H184" s="1"/>
  <c r="D184"/>
  <c r="I184" s="1"/>
  <c r="G183"/>
  <c r="H183" s="1"/>
  <c r="D183"/>
  <c r="I183" s="1"/>
  <c r="G182"/>
  <c r="H182" s="1"/>
  <c r="G181"/>
  <c r="H181" s="1"/>
  <c r="G178"/>
  <c r="H178" s="1"/>
  <c r="G177"/>
  <c r="H177" s="1"/>
  <c r="G176"/>
  <c r="H176" s="1"/>
  <c r="G175"/>
  <c r="H175" s="1"/>
  <c r="G174"/>
  <c r="H174" s="1"/>
  <c r="G173"/>
  <c r="H173" s="1"/>
  <c r="G172"/>
  <c r="H172" s="1"/>
  <c r="G168"/>
  <c r="H168" s="1"/>
  <c r="G167"/>
  <c r="H167" s="1"/>
  <c r="G166"/>
  <c r="H166" s="1"/>
  <c r="G165"/>
  <c r="H165" s="1"/>
  <c r="G164"/>
  <c r="H164" s="1"/>
  <c r="G163"/>
  <c r="H163" s="1"/>
  <c r="G162"/>
  <c r="H162" s="1"/>
  <c r="G161"/>
  <c r="H161" s="1"/>
  <c r="G160"/>
  <c r="H160" s="1"/>
  <c r="G159"/>
  <c r="H159" s="1"/>
  <c r="G156"/>
  <c r="H156" s="1"/>
  <c r="G155"/>
  <c r="H155" s="1"/>
  <c r="G154"/>
  <c r="H154" s="1"/>
  <c r="G153"/>
  <c r="H153" s="1"/>
  <c r="G152"/>
  <c r="H152" s="1"/>
  <c r="G151"/>
  <c r="H151" s="1"/>
  <c r="G150"/>
  <c r="H150" s="1"/>
  <c r="G149"/>
  <c r="H149" s="1"/>
  <c r="G148"/>
  <c r="H148" s="1"/>
  <c r="G144"/>
  <c r="H144" s="1"/>
  <c r="G143"/>
  <c r="H143" s="1"/>
  <c r="G142"/>
  <c r="H142" s="1"/>
  <c r="G141"/>
  <c r="H141" s="1"/>
  <c r="G140"/>
  <c r="H140" s="1"/>
  <c r="G139"/>
  <c r="H139" s="1"/>
  <c r="G138"/>
  <c r="H138" s="1"/>
  <c r="G137"/>
  <c r="H137" s="1"/>
  <c r="G136"/>
  <c r="H136" s="1"/>
  <c r="G135"/>
  <c r="H135" s="1"/>
  <c r="G134"/>
  <c r="H134" s="1"/>
  <c r="G133"/>
  <c r="H133" s="1"/>
  <c r="G132"/>
  <c r="H132" s="1"/>
  <c r="G131"/>
  <c r="H131" s="1"/>
  <c r="G130"/>
  <c r="H130" s="1"/>
  <c r="G129"/>
  <c r="H129" s="1"/>
  <c r="G128"/>
  <c r="H128" s="1"/>
  <c r="G127"/>
  <c r="H127" s="1"/>
  <c r="G126"/>
  <c r="H126" s="1"/>
  <c r="G125"/>
  <c r="H125" s="1"/>
  <c r="G124"/>
  <c r="H124" s="1"/>
  <c r="G123"/>
  <c r="H123" s="1"/>
  <c r="G122"/>
  <c r="H122" s="1"/>
  <c r="G121"/>
  <c r="H121" s="1"/>
  <c r="G120"/>
  <c r="H120" s="1"/>
  <c r="G119"/>
  <c r="H119" s="1"/>
  <c r="G118"/>
  <c r="H118" s="1"/>
  <c r="G117"/>
  <c r="H117" s="1"/>
  <c r="G116"/>
  <c r="H116" s="1"/>
  <c r="G115"/>
  <c r="H115" s="1"/>
  <c r="G114"/>
  <c r="H114" s="1"/>
  <c r="G113"/>
  <c r="H113" s="1"/>
  <c r="G112"/>
  <c r="H112" s="1"/>
  <c r="G111"/>
  <c r="H111" s="1"/>
  <c r="G110"/>
  <c r="H110" s="1"/>
  <c r="G109"/>
  <c r="H109" s="1"/>
  <c r="G108"/>
  <c r="H108" s="1"/>
  <c r="G107"/>
  <c r="H107" s="1"/>
  <c r="G106"/>
  <c r="H106" s="1"/>
  <c r="G105"/>
  <c r="H105" s="1"/>
  <c r="G104"/>
  <c r="H104" s="1"/>
  <c r="G101"/>
  <c r="H101" s="1"/>
  <c r="G100"/>
  <c r="H100" s="1"/>
  <c r="G99"/>
  <c r="H99" s="1"/>
  <c r="D99"/>
  <c r="I99" s="1"/>
  <c r="G98"/>
  <c r="H98" s="1"/>
  <c r="D98"/>
  <c r="I98" s="1"/>
  <c r="G97"/>
  <c r="H97" s="1"/>
  <c r="G96"/>
  <c r="H96" s="1"/>
  <c r="G95"/>
  <c r="H95" s="1"/>
  <c r="D95"/>
  <c r="I95" s="1"/>
  <c r="G94"/>
  <c r="H94" s="1"/>
  <c r="G93"/>
  <c r="H93" s="1"/>
  <c r="G92"/>
  <c r="H92" s="1"/>
  <c r="G91"/>
  <c r="H91" s="1"/>
  <c r="G90"/>
  <c r="H90" s="1"/>
  <c r="G89"/>
  <c r="H89" s="1"/>
  <c r="G88"/>
  <c r="H88" s="1"/>
  <c r="G87"/>
  <c r="H87" s="1"/>
  <c r="G84"/>
  <c r="H84" s="1"/>
  <c r="G83"/>
  <c r="H83" s="1"/>
  <c r="G82"/>
  <c r="H82" s="1"/>
  <c r="G79"/>
  <c r="H79" s="1"/>
  <c r="G78"/>
  <c r="H78" s="1"/>
  <c r="G77"/>
  <c r="H77" s="1"/>
  <c r="G76"/>
  <c r="H76" s="1"/>
  <c r="G75"/>
  <c r="H75" s="1"/>
  <c r="G74"/>
  <c r="H74" s="1"/>
  <c r="G73"/>
  <c r="H73" s="1"/>
  <c r="G72"/>
  <c r="H72" s="1"/>
  <c r="G71"/>
  <c r="H71" s="1"/>
  <c r="G70"/>
  <c r="H70" s="1"/>
  <c r="G67"/>
  <c r="H67" s="1"/>
  <c r="G66"/>
  <c r="H66" s="1"/>
  <c r="G65"/>
  <c r="H65" s="1"/>
  <c r="G64"/>
  <c r="H64" s="1"/>
  <c r="G63"/>
  <c r="H63" s="1"/>
  <c r="G62"/>
  <c r="H62" s="1"/>
  <c r="G61"/>
  <c r="H61" s="1"/>
  <c r="G60"/>
  <c r="H60" s="1"/>
  <c r="G57"/>
  <c r="H57" s="1"/>
  <c r="G56"/>
  <c r="H56" s="1"/>
  <c r="G55"/>
  <c r="H55" s="1"/>
  <c r="G52"/>
  <c r="H52" s="1"/>
  <c r="G51"/>
  <c r="H51" s="1"/>
  <c r="G50"/>
  <c r="H50" s="1"/>
  <c r="G49"/>
  <c r="H49" s="1"/>
  <c r="G48"/>
  <c r="H48" s="1"/>
  <c r="G47"/>
  <c r="H47" s="1"/>
  <c r="G44"/>
  <c r="H44" s="1"/>
  <c r="G43"/>
  <c r="H43" s="1"/>
  <c r="G42"/>
  <c r="H42" s="1"/>
  <c r="G41"/>
  <c r="H41" s="1"/>
  <c r="G40"/>
  <c r="H40" s="1"/>
  <c r="G39"/>
  <c r="H39" s="1"/>
  <c r="G38"/>
  <c r="H38" s="1"/>
  <c r="G37"/>
  <c r="H37" s="1"/>
  <c r="G36"/>
  <c r="H36" s="1"/>
  <c r="G35"/>
  <c r="H35" s="1"/>
  <c r="G34"/>
  <c r="H34" s="1"/>
  <c r="G33"/>
  <c r="H33" s="1"/>
  <c r="G32"/>
  <c r="H32" s="1"/>
  <c r="G31"/>
  <c r="H31" s="1"/>
  <c r="G30"/>
  <c r="H30" s="1"/>
  <c r="D30"/>
  <c r="I30" s="1"/>
  <c r="G29"/>
  <c r="H29" s="1"/>
  <c r="G28"/>
  <c r="H28" s="1"/>
  <c r="G27"/>
  <c r="H27" s="1"/>
  <c r="G26"/>
  <c r="H26" s="1"/>
  <c r="G25"/>
  <c r="H25" s="1"/>
  <c r="G24"/>
  <c r="H24" s="1"/>
  <c r="G23"/>
  <c r="H23" s="1"/>
  <c r="G20"/>
  <c r="H20" s="1"/>
  <c r="G19"/>
  <c r="H19" s="1"/>
  <c r="D19"/>
  <c r="I19" s="1"/>
  <c r="G18"/>
  <c r="H18" s="1"/>
  <c r="G17"/>
  <c r="H17" s="1"/>
  <c r="G16"/>
  <c r="H16" s="1"/>
  <c r="D16"/>
  <c r="I16" s="1"/>
  <c r="H85" l="1"/>
  <c r="C36" i="3" s="1"/>
  <c r="H102" i="4"/>
  <c r="C39" i="3" s="1"/>
  <c r="H21" i="4"/>
  <c r="C18" i="3" s="1"/>
  <c r="H68" i="4"/>
  <c r="C30" i="3" s="1"/>
  <c r="H157" i="4"/>
  <c r="H58"/>
  <c r="C27" i="3" s="1"/>
  <c r="H145" i="4"/>
  <c r="C42" i="3" s="1"/>
  <c r="H179" i="4"/>
  <c r="C48" i="3" s="1"/>
  <c r="H190" i="4"/>
  <c r="C51" i="3" s="1"/>
  <c r="H203" i="4"/>
  <c r="C54" i="3" s="1"/>
  <c r="H221" i="4"/>
  <c r="C57" i="3" s="1"/>
  <c r="H45" i="4"/>
  <c r="C21" i="3" s="1"/>
  <c r="H53" i="4"/>
  <c r="C24" i="3" s="1"/>
  <c r="H235" i="4"/>
  <c r="C60" i="3" s="1"/>
  <c r="H243" i="4"/>
  <c r="C63" i="3" s="1"/>
  <c r="H265" i="4"/>
  <c r="C69" i="3" s="1"/>
  <c r="H80" i="4"/>
  <c r="C33" i="3" s="1"/>
  <c r="H169" i="4"/>
  <c r="H253"/>
  <c r="C66" i="3" s="1"/>
  <c r="E264" i="1"/>
  <c r="E263"/>
  <c r="E262"/>
  <c r="E261"/>
  <c r="E260"/>
  <c r="E259"/>
  <c r="E258"/>
  <c r="E257"/>
  <c r="E256"/>
  <c r="E255"/>
  <c r="E252"/>
  <c r="E251"/>
  <c r="E250"/>
  <c r="E249"/>
  <c r="E248"/>
  <c r="E247"/>
  <c r="E246"/>
  <c r="E245"/>
  <c r="E242"/>
  <c r="E241"/>
  <c r="E240"/>
  <c r="E239"/>
  <c r="E238"/>
  <c r="E237"/>
  <c r="E234"/>
  <c r="E233"/>
  <c r="E232"/>
  <c r="E231"/>
  <c r="E230"/>
  <c r="E229"/>
  <c r="E228"/>
  <c r="E227"/>
  <c r="E226"/>
  <c r="E225"/>
  <c r="E224"/>
  <c r="E223"/>
  <c r="E220"/>
  <c r="E219"/>
  <c r="E218"/>
  <c r="E217"/>
  <c r="E216"/>
  <c r="E215"/>
  <c r="E214"/>
  <c r="E213"/>
  <c r="E212"/>
  <c r="E211"/>
  <c r="E210"/>
  <c r="E209"/>
  <c r="E208"/>
  <c r="E207"/>
  <c r="E206"/>
  <c r="E205"/>
  <c r="E202"/>
  <c r="E201"/>
  <c r="E200"/>
  <c r="E199"/>
  <c r="E198"/>
  <c r="E197"/>
  <c r="E196"/>
  <c r="E195"/>
  <c r="E194"/>
  <c r="E193"/>
  <c r="E192"/>
  <c r="E189"/>
  <c r="E188"/>
  <c r="E187"/>
  <c r="E186"/>
  <c r="E185"/>
  <c r="E184"/>
  <c r="E183"/>
  <c r="E182"/>
  <c r="E181"/>
  <c r="E178"/>
  <c r="E177"/>
  <c r="E176"/>
  <c r="E175"/>
  <c r="E174"/>
  <c r="E173"/>
  <c r="E172"/>
  <c r="E168"/>
  <c r="E167"/>
  <c r="E166"/>
  <c r="E165"/>
  <c r="E164"/>
  <c r="E163"/>
  <c r="E162"/>
  <c r="E161"/>
  <c r="E160"/>
  <c r="E159"/>
  <c r="E156"/>
  <c r="E155"/>
  <c r="E154"/>
  <c r="E153"/>
  <c r="E152"/>
  <c r="E151"/>
  <c r="E150"/>
  <c r="E149"/>
  <c r="E148"/>
  <c r="E144"/>
  <c r="E143"/>
  <c r="E142"/>
  <c r="E141"/>
  <c r="E140"/>
  <c r="E139"/>
  <c r="E138"/>
  <c r="E137"/>
  <c r="E136"/>
  <c r="E135"/>
  <c r="E134"/>
  <c r="E133"/>
  <c r="E132"/>
  <c r="E131"/>
  <c r="E130"/>
  <c r="E129"/>
  <c r="E128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10"/>
  <c r="E109"/>
  <c r="E108"/>
  <c r="E107"/>
  <c r="E106"/>
  <c r="E105"/>
  <c r="E104"/>
  <c r="E101"/>
  <c r="E100"/>
  <c r="E99"/>
  <c r="E98"/>
  <c r="E97"/>
  <c r="E96"/>
  <c r="E95"/>
  <c r="E94"/>
  <c r="E93"/>
  <c r="E92"/>
  <c r="E91"/>
  <c r="E90"/>
  <c r="E89"/>
  <c r="E88"/>
  <c r="E87"/>
  <c r="E84"/>
  <c r="E83"/>
  <c r="E82"/>
  <c r="E79"/>
  <c r="E78"/>
  <c r="E77"/>
  <c r="E76"/>
  <c r="E75"/>
  <c r="E74"/>
  <c r="E73"/>
  <c r="E72"/>
  <c r="E71"/>
  <c r="E70"/>
  <c r="E67"/>
  <c r="E66"/>
  <c r="E65"/>
  <c r="E64"/>
  <c r="E63"/>
  <c r="E62"/>
  <c r="E61"/>
  <c r="E60"/>
  <c r="E57"/>
  <c r="E56"/>
  <c r="E55"/>
  <c r="E52"/>
  <c r="E51"/>
  <c r="E50"/>
  <c r="E49"/>
  <c r="E48"/>
  <c r="E47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17"/>
  <c r="E18"/>
  <c r="E19"/>
  <c r="E20"/>
  <c r="E16"/>
  <c r="H170" i="4" l="1"/>
  <c r="H266" l="1"/>
  <c r="C45" i="3"/>
  <c r="F188" i="2"/>
  <c r="A184"/>
  <c r="F192"/>
  <c r="F193" s="1"/>
  <c r="F187"/>
  <c r="F189" l="1"/>
  <c r="F190" s="1"/>
  <c r="F194" s="1"/>
  <c r="F195" s="1"/>
  <c r="A7"/>
  <c r="F240"/>
  <c r="F241" s="1"/>
  <c r="F236"/>
  <c r="F229"/>
  <c r="F228"/>
  <c r="F230" s="1"/>
  <c r="F224"/>
  <c r="F223"/>
  <c r="F216"/>
  <c r="F217" s="1"/>
  <c r="F212"/>
  <c r="F211"/>
  <c r="F204"/>
  <c r="F205" s="1"/>
  <c r="F200"/>
  <c r="F199"/>
  <c r="F201" s="1"/>
  <c r="F180"/>
  <c r="F179"/>
  <c r="F178"/>
  <c r="F177"/>
  <c r="F181" s="1"/>
  <c r="F173"/>
  <c r="F166"/>
  <c r="F165"/>
  <c r="F164"/>
  <c r="F167" s="1"/>
  <c r="F168" s="1"/>
  <c r="F160"/>
  <c r="F159"/>
  <c r="F161" s="1"/>
  <c r="F162" s="1"/>
  <c r="F152"/>
  <c r="F151"/>
  <c r="F150"/>
  <c r="F146"/>
  <c r="F145"/>
  <c r="F138"/>
  <c r="F137"/>
  <c r="F136"/>
  <c r="F132"/>
  <c r="F131"/>
  <c r="F130"/>
  <c r="F123"/>
  <c r="F124" s="1"/>
  <c r="F119"/>
  <c r="F118"/>
  <c r="F120" s="1"/>
  <c r="F111"/>
  <c r="F112" s="1"/>
  <c r="F107"/>
  <c r="F106"/>
  <c r="F108" s="1"/>
  <c r="F99"/>
  <c r="F100" s="1"/>
  <c r="F95"/>
  <c r="F94"/>
  <c r="F96" s="1"/>
  <c r="F87"/>
  <c r="F86"/>
  <c r="F85"/>
  <c r="F84"/>
  <c r="F83"/>
  <c r="F79"/>
  <c r="F78"/>
  <c r="F71"/>
  <c r="F72" s="1"/>
  <c r="F67"/>
  <c r="F66"/>
  <c r="F68" s="1"/>
  <c r="F59"/>
  <c r="F60" s="1"/>
  <c r="F55"/>
  <c r="F54"/>
  <c r="F56" s="1"/>
  <c r="F47"/>
  <c r="F46"/>
  <c r="F42"/>
  <c r="F41"/>
  <c r="F43" s="1"/>
  <c r="F34"/>
  <c r="F33"/>
  <c r="F29"/>
  <c r="F28"/>
  <c r="F21"/>
  <c r="F20"/>
  <c r="F19"/>
  <c r="F15"/>
  <c r="F14"/>
  <c r="F69" l="1"/>
  <c r="F73" s="1"/>
  <c r="F74" s="1"/>
  <c r="F121"/>
  <c r="F148"/>
  <c r="F147"/>
  <c r="F35"/>
  <c r="F48"/>
  <c r="F80"/>
  <c r="F133"/>
  <c r="F134" s="1"/>
  <c r="F153"/>
  <c r="F175"/>
  <c r="F182" s="1"/>
  <c r="F183" s="1"/>
  <c r="F174"/>
  <c r="F213"/>
  <c r="F88"/>
  <c r="F125"/>
  <c r="F139"/>
  <c r="F225"/>
  <c r="F238"/>
  <c r="F242" s="1"/>
  <c r="F243" s="1"/>
  <c r="F237"/>
  <c r="F44"/>
  <c r="F202"/>
  <c r="F206" s="1"/>
  <c r="F22"/>
  <c r="F57"/>
  <c r="F61" s="1"/>
  <c r="F109"/>
  <c r="F113" s="1"/>
  <c r="F97"/>
  <c r="F101" s="1"/>
  <c r="F102" s="1"/>
  <c r="F169"/>
  <c r="F16"/>
  <c r="F17" s="1"/>
  <c r="F30"/>
  <c r="F31" s="1"/>
  <c r="F81"/>
  <c r="F214"/>
  <c r="F218" s="1"/>
  <c r="F226"/>
  <c r="F231" s="1"/>
  <c r="F126"/>
  <c r="F89" l="1"/>
  <c r="F140"/>
  <c r="F141" s="1"/>
  <c r="F154"/>
  <c r="F49"/>
  <c r="F50" s="1"/>
  <c r="F155"/>
  <c r="F232"/>
  <c r="F36"/>
  <c r="F37" s="1"/>
  <c r="F90"/>
  <c r="F219"/>
  <c r="F62"/>
  <c r="F207"/>
  <c r="F114"/>
  <c r="F23"/>
  <c r="F24" s="1"/>
  <c r="F264" i="1"/>
  <c r="G264" s="1"/>
  <c r="D260"/>
  <c r="F263" l="1"/>
  <c r="G263" s="1"/>
  <c r="F233" l="1"/>
  <c r="G233" s="1"/>
  <c r="F232"/>
  <c r="G232" s="1"/>
  <c r="F231"/>
  <c r="G231" l="1"/>
  <c r="F230"/>
  <c r="G230" s="1"/>
  <c r="F234"/>
  <c r="G234" s="1"/>
  <c r="F229"/>
  <c r="G229" s="1"/>
  <c r="D194"/>
  <c r="F188"/>
  <c r="G188" s="1"/>
  <c r="F189"/>
  <c r="G189" s="1"/>
  <c r="D183"/>
  <c r="D184"/>
  <c r="D185"/>
  <c r="D99"/>
  <c r="D98"/>
  <c r="D95"/>
  <c r="D30"/>
  <c r="D19"/>
  <c r="D16"/>
  <c r="F262" l="1"/>
  <c r="G262" s="1"/>
  <c r="F261"/>
  <c r="G261" s="1"/>
  <c r="F260"/>
  <c r="G260" s="1"/>
  <c r="F259"/>
  <c r="G259" s="1"/>
  <c r="F258"/>
  <c r="G258" s="1"/>
  <c r="F257"/>
  <c r="G257" s="1"/>
  <c r="F256"/>
  <c r="G256" s="1"/>
  <c r="F255"/>
  <c r="G255" s="1"/>
  <c r="F252"/>
  <c r="G252" s="1"/>
  <c r="F251"/>
  <c r="G251" s="1"/>
  <c r="F250"/>
  <c r="G250" s="1"/>
  <c r="F249"/>
  <c r="G249" s="1"/>
  <c r="F248"/>
  <c r="G248" s="1"/>
  <c r="F247"/>
  <c r="G247" s="1"/>
  <c r="F246"/>
  <c r="G246" s="1"/>
  <c r="F245"/>
  <c r="G245" s="1"/>
  <c r="F242"/>
  <c r="G242" s="1"/>
  <c r="F241"/>
  <c r="G241" s="1"/>
  <c r="F240"/>
  <c r="G240" s="1"/>
  <c r="F239"/>
  <c r="G239" s="1"/>
  <c r="F238"/>
  <c r="G238" s="1"/>
  <c r="F237"/>
  <c r="G237" s="1"/>
  <c r="F228"/>
  <c r="G228" s="1"/>
  <c r="F227"/>
  <c r="G227" s="1"/>
  <c r="F226"/>
  <c r="G226" s="1"/>
  <c r="F225"/>
  <c r="G225" s="1"/>
  <c r="F224"/>
  <c r="G224" s="1"/>
  <c r="F223"/>
  <c r="G223" s="1"/>
  <c r="F220"/>
  <c r="G220" s="1"/>
  <c r="F219"/>
  <c r="G219" s="1"/>
  <c r="F218"/>
  <c r="G218" s="1"/>
  <c r="F217"/>
  <c r="G217" s="1"/>
  <c r="F216"/>
  <c r="G216" s="1"/>
  <c r="F215"/>
  <c r="G215" s="1"/>
  <c r="F214"/>
  <c r="G214" s="1"/>
  <c r="F213"/>
  <c r="G213" s="1"/>
  <c r="F212"/>
  <c r="G212" s="1"/>
  <c r="F211"/>
  <c r="G211" s="1"/>
  <c r="F210"/>
  <c r="G210" s="1"/>
  <c r="F209"/>
  <c r="G209" s="1"/>
  <c r="F208"/>
  <c r="G208" s="1"/>
  <c r="F207"/>
  <c r="G207" s="1"/>
  <c r="F206"/>
  <c r="G206" s="1"/>
  <c r="F205"/>
  <c r="G205" s="1"/>
  <c r="F202"/>
  <c r="G202" s="1"/>
  <c r="F201"/>
  <c r="G201" s="1"/>
  <c r="F200"/>
  <c r="G200" s="1"/>
  <c r="F199"/>
  <c r="G199" s="1"/>
  <c r="F198"/>
  <c r="G198" s="1"/>
  <c r="F197"/>
  <c r="G197" s="1"/>
  <c r="F196"/>
  <c r="G196" s="1"/>
  <c r="F195"/>
  <c r="G195" s="1"/>
  <c r="F194"/>
  <c r="G194" s="1"/>
  <c r="F193"/>
  <c r="G193" s="1"/>
  <c r="F192"/>
  <c r="G192" s="1"/>
  <c r="F187"/>
  <c r="G187" s="1"/>
  <c r="F186"/>
  <c r="G186" s="1"/>
  <c r="F185"/>
  <c r="G185" s="1"/>
  <c r="F184"/>
  <c r="G184" s="1"/>
  <c r="F183"/>
  <c r="G183" s="1"/>
  <c r="F182"/>
  <c r="G182" s="1"/>
  <c r="F181"/>
  <c r="G181" s="1"/>
  <c r="F178"/>
  <c r="G178" s="1"/>
  <c r="F177"/>
  <c r="G177" s="1"/>
  <c r="F176"/>
  <c r="G176" s="1"/>
  <c r="F175"/>
  <c r="G175" s="1"/>
  <c r="F174"/>
  <c r="G174" s="1"/>
  <c r="F173"/>
  <c r="G173" s="1"/>
  <c r="F172"/>
  <c r="G172" s="1"/>
  <c r="F168"/>
  <c r="G168" s="1"/>
  <c r="F167"/>
  <c r="G167" s="1"/>
  <c r="F166"/>
  <c r="G166" s="1"/>
  <c r="F165"/>
  <c r="G165" s="1"/>
  <c r="F164"/>
  <c r="G164" s="1"/>
  <c r="F163"/>
  <c r="G163" s="1"/>
  <c r="F162"/>
  <c r="G162" s="1"/>
  <c r="F161"/>
  <c r="G161" s="1"/>
  <c r="F160"/>
  <c r="G160" s="1"/>
  <c r="F159"/>
  <c r="G159" s="1"/>
  <c r="F156"/>
  <c r="G156" s="1"/>
  <c r="F155"/>
  <c r="G155" s="1"/>
  <c r="F154"/>
  <c r="G154" s="1"/>
  <c r="F153"/>
  <c r="G153" s="1"/>
  <c r="F152"/>
  <c r="G152" s="1"/>
  <c r="F151"/>
  <c r="G151" s="1"/>
  <c r="F150"/>
  <c r="G150" s="1"/>
  <c r="F149"/>
  <c r="G149" s="1"/>
  <c r="F148"/>
  <c r="G148" s="1"/>
  <c r="F144"/>
  <c r="G144" s="1"/>
  <c r="F143"/>
  <c r="G143" s="1"/>
  <c r="F142"/>
  <c r="G142" s="1"/>
  <c r="F141"/>
  <c r="G141" s="1"/>
  <c r="F140"/>
  <c r="G140" s="1"/>
  <c r="F139"/>
  <c r="G139" s="1"/>
  <c r="F138"/>
  <c r="G138" s="1"/>
  <c r="F137"/>
  <c r="G137" s="1"/>
  <c r="F136"/>
  <c r="G136" s="1"/>
  <c r="F135"/>
  <c r="G135" s="1"/>
  <c r="F134"/>
  <c r="G134" s="1"/>
  <c r="F133"/>
  <c r="G133" s="1"/>
  <c r="F132"/>
  <c r="G132" s="1"/>
  <c r="F131"/>
  <c r="G131" s="1"/>
  <c r="F130"/>
  <c r="G130" s="1"/>
  <c r="F129"/>
  <c r="G129" s="1"/>
  <c r="F128"/>
  <c r="G128" s="1"/>
  <c r="F127"/>
  <c r="G127" s="1"/>
  <c r="F126"/>
  <c r="G126" s="1"/>
  <c r="F125"/>
  <c r="G125" s="1"/>
  <c r="F124"/>
  <c r="G124" s="1"/>
  <c r="F123"/>
  <c r="G123" s="1"/>
  <c r="F122"/>
  <c r="G122" s="1"/>
  <c r="F121"/>
  <c r="G121" s="1"/>
  <c r="F120"/>
  <c r="G120" s="1"/>
  <c r="F119"/>
  <c r="G119" s="1"/>
  <c r="F118"/>
  <c r="G118" s="1"/>
  <c r="F117"/>
  <c r="G117" s="1"/>
  <c r="F116"/>
  <c r="G116" s="1"/>
  <c r="F115"/>
  <c r="G115" s="1"/>
  <c r="F114"/>
  <c r="G114" s="1"/>
  <c r="F113"/>
  <c r="G113" s="1"/>
  <c r="F112"/>
  <c r="G112" s="1"/>
  <c r="F111"/>
  <c r="G111" s="1"/>
  <c r="F110"/>
  <c r="G110" s="1"/>
  <c r="F109"/>
  <c r="G109" s="1"/>
  <c r="F108"/>
  <c r="G108" s="1"/>
  <c r="F107"/>
  <c r="G107" s="1"/>
  <c r="F106"/>
  <c r="G106" s="1"/>
  <c r="F105"/>
  <c r="G105" s="1"/>
  <c r="F104"/>
  <c r="G104" s="1"/>
  <c r="F101"/>
  <c r="G101" s="1"/>
  <c r="F100"/>
  <c r="G100" s="1"/>
  <c r="F99"/>
  <c r="G99" s="1"/>
  <c r="F98"/>
  <c r="G98" s="1"/>
  <c r="F97"/>
  <c r="G97" s="1"/>
  <c r="F96"/>
  <c r="G96" s="1"/>
  <c r="F95"/>
  <c r="G95" s="1"/>
  <c r="F94"/>
  <c r="G94" s="1"/>
  <c r="F93"/>
  <c r="G93" s="1"/>
  <c r="F92"/>
  <c r="G92" s="1"/>
  <c r="F91"/>
  <c r="G91" s="1"/>
  <c r="F90"/>
  <c r="G90" s="1"/>
  <c r="F89"/>
  <c r="G89" s="1"/>
  <c r="F88"/>
  <c r="G88" s="1"/>
  <c r="F87"/>
  <c r="G87" s="1"/>
  <c r="F84"/>
  <c r="G84" s="1"/>
  <c r="F83"/>
  <c r="G83" s="1"/>
  <c r="F82"/>
  <c r="G82" s="1"/>
  <c r="F79"/>
  <c r="G79" s="1"/>
  <c r="F78"/>
  <c r="G78" s="1"/>
  <c r="F77"/>
  <c r="G77" s="1"/>
  <c r="F76"/>
  <c r="G76" s="1"/>
  <c r="F75"/>
  <c r="G75" s="1"/>
  <c r="F74"/>
  <c r="G74" s="1"/>
  <c r="F73"/>
  <c r="G73" s="1"/>
  <c r="F72"/>
  <c r="G72" s="1"/>
  <c r="F71"/>
  <c r="G71" s="1"/>
  <c r="F70"/>
  <c r="G70" s="1"/>
  <c r="F67"/>
  <c r="G67" s="1"/>
  <c r="F66"/>
  <c r="G66" s="1"/>
  <c r="F65"/>
  <c r="G65" s="1"/>
  <c r="F64"/>
  <c r="G64" s="1"/>
  <c r="F63"/>
  <c r="G63" s="1"/>
  <c r="F62"/>
  <c r="G62" s="1"/>
  <c r="F61"/>
  <c r="G61" s="1"/>
  <c r="F60"/>
  <c r="G60" s="1"/>
  <c r="F57"/>
  <c r="G57" s="1"/>
  <c r="F56"/>
  <c r="G56" s="1"/>
  <c r="F55"/>
  <c r="G55" s="1"/>
  <c r="F52"/>
  <c r="G52" s="1"/>
  <c r="F51"/>
  <c r="G51" s="1"/>
  <c r="F50"/>
  <c r="G50" s="1"/>
  <c r="F49"/>
  <c r="G49" s="1"/>
  <c r="F48"/>
  <c r="G48" s="1"/>
  <c r="F47"/>
  <c r="G47" s="1"/>
  <c r="F44"/>
  <c r="G44" s="1"/>
  <c r="F43"/>
  <c r="G43" s="1"/>
  <c r="F42"/>
  <c r="G42" s="1"/>
  <c r="F41"/>
  <c r="G41" s="1"/>
  <c r="F40"/>
  <c r="G40" s="1"/>
  <c r="F39"/>
  <c r="G39" s="1"/>
  <c r="F38"/>
  <c r="G38" s="1"/>
  <c r="F37"/>
  <c r="G37" s="1"/>
  <c r="F36"/>
  <c r="G36" s="1"/>
  <c r="F35"/>
  <c r="G35" s="1"/>
  <c r="F34"/>
  <c r="G34" s="1"/>
  <c r="F33"/>
  <c r="G33" s="1"/>
  <c r="F32"/>
  <c r="G32" s="1"/>
  <c r="F31"/>
  <c r="G31" s="1"/>
  <c r="F30"/>
  <c r="G30" s="1"/>
  <c r="F29"/>
  <c r="G29" s="1"/>
  <c r="F28"/>
  <c r="G28" s="1"/>
  <c r="F27"/>
  <c r="G27" s="1"/>
  <c r="F26"/>
  <c r="G26" s="1"/>
  <c r="F25"/>
  <c r="G25" s="1"/>
  <c r="F24"/>
  <c r="G24" s="1"/>
  <c r="F23"/>
  <c r="G23" s="1"/>
  <c r="F20"/>
  <c r="G20" s="1"/>
  <c r="F19"/>
  <c r="G19" s="1"/>
  <c r="F18"/>
  <c r="G18" s="1"/>
  <c r="F17"/>
  <c r="G17" s="1"/>
  <c r="F16"/>
  <c r="G16" s="1"/>
  <c r="G179" l="1"/>
  <c r="G221"/>
  <c r="G235"/>
  <c r="G253"/>
  <c r="G265"/>
  <c r="G85"/>
  <c r="G169"/>
  <c r="G203"/>
  <c r="G190"/>
  <c r="G243"/>
  <c r="G53"/>
  <c r="G21"/>
  <c r="G68"/>
  <c r="G80"/>
  <c r="G45"/>
  <c r="G58"/>
  <c r="G145"/>
  <c r="G102"/>
  <c r="G157"/>
  <c r="G170" s="1"/>
  <c r="E35" i="3" l="1"/>
  <c r="K35"/>
  <c r="N35"/>
  <c r="L35"/>
  <c r="H35"/>
  <c r="J35"/>
  <c r="M35"/>
  <c r="D35"/>
  <c r="F35"/>
  <c r="I35"/>
  <c r="G35"/>
  <c r="O35"/>
  <c r="L65"/>
  <c r="D65"/>
  <c r="O65"/>
  <c r="N65"/>
  <c r="I65"/>
  <c r="H65"/>
  <c r="J65"/>
  <c r="E65"/>
  <c r="G65"/>
  <c r="F65"/>
  <c r="K65"/>
  <c r="M65"/>
  <c r="L38"/>
  <c r="G38"/>
  <c r="F38"/>
  <c r="K38"/>
  <c r="O38"/>
  <c r="D38"/>
  <c r="M38"/>
  <c r="N38"/>
  <c r="I38"/>
  <c r="H38"/>
  <c r="J38"/>
  <c r="E38"/>
  <c r="F53"/>
  <c r="J53"/>
  <c r="N53"/>
  <c r="G53"/>
  <c r="K53"/>
  <c r="O53"/>
  <c r="D53"/>
  <c r="H53"/>
  <c r="L53"/>
  <c r="E53"/>
  <c r="I53"/>
  <c r="M53"/>
  <c r="K29"/>
  <c r="E29"/>
  <c r="M29"/>
  <c r="O29"/>
  <c r="D29"/>
  <c r="L29"/>
  <c r="N29"/>
  <c r="J29"/>
  <c r="H29"/>
  <c r="I29"/>
  <c r="F29"/>
  <c r="G29"/>
  <c r="N20"/>
  <c r="K20"/>
  <c r="G20"/>
  <c r="E20"/>
  <c r="L20"/>
  <c r="D20"/>
  <c r="M20"/>
  <c r="J20"/>
  <c r="I20"/>
  <c r="H20"/>
  <c r="O20"/>
  <c r="F20"/>
  <c r="K47"/>
  <c r="J47"/>
  <c r="E47"/>
  <c r="O47"/>
  <c r="F47"/>
  <c r="D47"/>
  <c r="H47"/>
  <c r="M47"/>
  <c r="L47"/>
  <c r="N47"/>
  <c r="I47"/>
  <c r="G47"/>
  <c r="K23"/>
  <c r="E23"/>
  <c r="H23"/>
  <c r="O23"/>
  <c r="N23"/>
  <c r="G23"/>
  <c r="M23"/>
  <c r="J23"/>
  <c r="L23"/>
  <c r="D23"/>
  <c r="F23"/>
  <c r="I23"/>
  <c r="E26"/>
  <c r="I26"/>
  <c r="J26"/>
  <c r="D26"/>
  <c r="F26"/>
  <c r="H26"/>
  <c r="K26"/>
  <c r="O26"/>
  <c r="G26"/>
  <c r="M26"/>
  <c r="N26"/>
  <c r="L26"/>
  <c r="K62"/>
  <c r="F62"/>
  <c r="G62"/>
  <c r="M62"/>
  <c r="D62"/>
  <c r="O62"/>
  <c r="H62"/>
  <c r="N62"/>
  <c r="I62"/>
  <c r="L62"/>
  <c r="J62"/>
  <c r="E62"/>
  <c r="O71"/>
  <c r="G71"/>
  <c r="F71"/>
  <c r="M71"/>
  <c r="K71"/>
  <c r="N71"/>
  <c r="I71"/>
  <c r="H71"/>
  <c r="D71"/>
  <c r="J71"/>
  <c r="E71"/>
  <c r="L71"/>
  <c r="N68"/>
  <c r="M68"/>
  <c r="I68"/>
  <c r="H68"/>
  <c r="O68"/>
  <c r="D68"/>
  <c r="K68"/>
  <c r="G68"/>
  <c r="L68"/>
  <c r="F68"/>
  <c r="E68"/>
  <c r="J68"/>
  <c r="L59"/>
  <c r="D59"/>
  <c r="F59"/>
  <c r="G59"/>
  <c r="K59"/>
  <c r="M59"/>
  <c r="O59"/>
  <c r="N59"/>
  <c r="I59"/>
  <c r="J59"/>
  <c r="E59"/>
  <c r="H59"/>
  <c r="N56"/>
  <c r="L56"/>
  <c r="K56"/>
  <c r="G56"/>
  <c r="E56"/>
  <c r="M56"/>
  <c r="D56"/>
  <c r="J56"/>
  <c r="I56"/>
  <c r="O56"/>
  <c r="H56"/>
  <c r="F56"/>
  <c r="G50"/>
  <c r="M50"/>
  <c r="H50"/>
  <c r="N50"/>
  <c r="I50"/>
  <c r="O50"/>
  <c r="J50"/>
  <c r="E50"/>
  <c r="K50"/>
  <c r="D50"/>
  <c r="F50"/>
  <c r="L50"/>
  <c r="N44"/>
  <c r="O44"/>
  <c r="D44"/>
  <c r="M44"/>
  <c r="I44"/>
  <c r="H44"/>
  <c r="E44"/>
  <c r="K44"/>
  <c r="G44"/>
  <c r="L44"/>
  <c r="F44"/>
  <c r="J44"/>
  <c r="K41"/>
  <c r="L41"/>
  <c r="M41"/>
  <c r="H41"/>
  <c r="N41"/>
  <c r="I41"/>
  <c r="J41"/>
  <c r="E41"/>
  <c r="G41"/>
  <c r="D41"/>
  <c r="F41"/>
  <c r="O41"/>
  <c r="N32"/>
  <c r="L32"/>
  <c r="H32"/>
  <c r="G32"/>
  <c r="M32"/>
  <c r="D32"/>
  <c r="F32"/>
  <c r="C72"/>
  <c r="O32"/>
  <c r="E32"/>
  <c r="K32"/>
  <c r="I32"/>
  <c r="J32"/>
  <c r="G266" i="1"/>
  <c r="P36" i="3" l="1"/>
  <c r="P39"/>
  <c r="P42"/>
  <c r="P69"/>
  <c r="P51"/>
  <c r="P27"/>
  <c r="P57"/>
  <c r="P30"/>
  <c r="P24"/>
  <c r="P63"/>
  <c r="P48"/>
  <c r="P33"/>
  <c r="P60"/>
  <c r="P54"/>
  <c r="P66"/>
  <c r="P45"/>
  <c r="F72"/>
  <c r="F73" s="1"/>
  <c r="N72"/>
  <c r="N73" s="1"/>
  <c r="L72"/>
  <c r="L73" s="1"/>
  <c r="I72"/>
  <c r="I73" s="1"/>
  <c r="G72"/>
  <c r="G73" s="1"/>
  <c r="K72"/>
  <c r="K73" s="1"/>
  <c r="D72"/>
  <c r="D73" s="1"/>
  <c r="H72"/>
  <c r="H73" s="1"/>
  <c r="E72"/>
  <c r="E73" s="1"/>
  <c r="J72"/>
  <c r="J73" s="1"/>
  <c r="O72"/>
  <c r="O73" s="1"/>
  <c r="M72"/>
  <c r="M73" s="1"/>
  <c r="P21"/>
  <c r="P18"/>
  <c r="P72" l="1"/>
</calcChain>
</file>

<file path=xl/sharedStrings.xml><?xml version="1.0" encoding="utf-8"?>
<sst xmlns="http://schemas.openxmlformats.org/spreadsheetml/2006/main" count="1936" uniqueCount="644">
  <si>
    <t>Item</t>
  </si>
  <si>
    <t>Descrição</t>
  </si>
  <si>
    <t>Und</t>
  </si>
  <si>
    <t>Quant.</t>
  </si>
  <si>
    <t>Valor Unit</t>
  </si>
  <si>
    <t>Valor Unit com BDI</t>
  </si>
  <si>
    <t>Total</t>
  </si>
  <si>
    <t xml:space="preserve"> 1 </t>
  </si>
  <si>
    <t>SERVIÇOS PRELIMINARES</t>
  </si>
  <si>
    <t xml:space="preserve"> 1.1 </t>
  </si>
  <si>
    <t>m²</t>
  </si>
  <si>
    <t xml:space="preserve"> 1.2 </t>
  </si>
  <si>
    <t>CAPINA E LIMPEZA MANUAL DE TERRENO</t>
  </si>
  <si>
    <t xml:space="preserve"> 1.5 </t>
  </si>
  <si>
    <t>LOCACAO CONVENCIONAL DE OBRA, UTILIZANDO GABARITO DE TÁBUAS CORRIDAS PONTALETADAS A CADA 2,00M -  2 UTILIZAÇÕES. AF_10/2018</t>
  </si>
  <si>
    <t>M</t>
  </si>
  <si>
    <t xml:space="preserve"> 1.6 </t>
  </si>
  <si>
    <t xml:space="preserve"> 1.7 </t>
  </si>
  <si>
    <t>TAPUME COM TELHA METÁLICA. AF_05/2018</t>
  </si>
  <si>
    <t xml:space="preserve"> 2 </t>
  </si>
  <si>
    <t>DEMOLIÇÕES, RETIRADAS E REVISÕES</t>
  </si>
  <si>
    <t xml:space="preserve"> 2.1 </t>
  </si>
  <si>
    <t>APICOAMENTO MANUAL DE SUPERFICIE DE CONCRETO</t>
  </si>
  <si>
    <t xml:space="preserve"> 2.2 </t>
  </si>
  <si>
    <t xml:space="preserve"> 2.3 </t>
  </si>
  <si>
    <t>DEMOLIÇÃO DE ALVENARIA DE BLOCO FURADO, DE FORMA MANUAL, SEM REAPROVEITAMENTO. AF_12/2017</t>
  </si>
  <si>
    <t>m³</t>
  </si>
  <si>
    <t xml:space="preserve"> 2.4 </t>
  </si>
  <si>
    <t>DEMOLIÇÃO DE ARGAMASSAS, DE FORMA MANUAL, SEM REAPROVEITAMENTO. AF_12/2017</t>
  </si>
  <si>
    <t xml:space="preserve"> 2.5 </t>
  </si>
  <si>
    <t>DEMOLIÇÃO DE PILARES E VIGAS EM CONCRETO ARMADO, DE FORMA MANUAL, SEM REAPROVEITAMENTO. AF_12/2017</t>
  </si>
  <si>
    <t xml:space="preserve"> 2.6 </t>
  </si>
  <si>
    <t>DEMOLIÇÃO DE REVESTIMENTO CERÂMICO, DE FORMA MANUAL, SEM REAPROVEITAMENTO. AF_12/2017</t>
  </si>
  <si>
    <t xml:space="preserve"> 2.7 </t>
  </si>
  <si>
    <t>DEMOLIÇÃO DE RODAPÉ CERÂMICO, DE FORMA MANUAL, SEM REAPROVEITAMENTO. AF_12/2017</t>
  </si>
  <si>
    <t xml:space="preserve"> 2.8 </t>
  </si>
  <si>
    <t>RECOLOCACAO DE TELHAS CERAMICAS TIPO FRANCESA, CONSIDERANDO REAPROVEITAMENTO DE MATERIAL</t>
  </si>
  <si>
    <t xml:space="preserve"> 2.9 </t>
  </si>
  <si>
    <t>REMOÇÃO DE JANELAS, DE FORMA MANUAL, SEM REAPROVEITAMENTO. AF_12/2017</t>
  </si>
  <si>
    <t xml:space="preserve"> 2.10 </t>
  </si>
  <si>
    <t>REMOÇÃO DE PORTAS, DE FORMA MANUAL, SEM REAPROVEITAMENTO. AF_12/2017</t>
  </si>
  <si>
    <t xml:space="preserve"> 2.11 </t>
  </si>
  <si>
    <t>REMOÇÃO DE TELHAS, DE FIBROCIMENTO, METÁLICA E CERÂMICA, DE FORMA MANUAL, SEM REAPROVEITAMENTO. AF_12/2017</t>
  </si>
  <si>
    <t xml:space="preserve"> 2.12 </t>
  </si>
  <si>
    <t xml:space="preserve"> 2.13 </t>
  </si>
  <si>
    <t xml:space="preserve"> 2.14 </t>
  </si>
  <si>
    <t xml:space="preserve"> 2.15 </t>
  </si>
  <si>
    <t xml:space="preserve"> 2.16 </t>
  </si>
  <si>
    <t>UN</t>
  </si>
  <si>
    <t xml:space="preserve"> 2.17 </t>
  </si>
  <si>
    <t xml:space="preserve"> 2.18 </t>
  </si>
  <si>
    <t xml:space="preserve"> 2.19 </t>
  </si>
  <si>
    <t xml:space="preserve"> 2.20 </t>
  </si>
  <si>
    <t xml:space="preserve"> 2.21 </t>
  </si>
  <si>
    <t>Pt</t>
  </si>
  <si>
    <t xml:space="preserve"> 2.22 </t>
  </si>
  <si>
    <t xml:space="preserve"> 3 </t>
  </si>
  <si>
    <t>INFRAESTRUTURA</t>
  </si>
  <si>
    <t xml:space="preserve"> 3.1 </t>
  </si>
  <si>
    <t>ESCAVAÇÃO MANUAL DE VALA COM PROFUNDIDADE MENOR OU IGUAL A 1,30 M. AF_03/2016</t>
  </si>
  <si>
    <t xml:space="preserve"> 3.2 </t>
  </si>
  <si>
    <t>PREPARO DE FUNDO DE VALA COM LARGURA MENOR QUE 1,5 M, EM LOCAL COM NÍVEL BAIXO DE INTERFERÊNCIA. AF_06/2016</t>
  </si>
  <si>
    <t xml:space="preserve"> 3.3 </t>
  </si>
  <si>
    <t xml:space="preserve"> 3.4 </t>
  </si>
  <si>
    <t xml:space="preserve"> 3.5 </t>
  </si>
  <si>
    <t xml:space="preserve"> 3.6 </t>
  </si>
  <si>
    <t>REATERRO MANUAL APILOADO COM SOQUETE. AF_10/2017</t>
  </si>
  <si>
    <t xml:space="preserve"> 4 </t>
  </si>
  <si>
    <t>SUPERESTRUTURA</t>
  </si>
  <si>
    <t xml:space="preserve"> 4.1 </t>
  </si>
  <si>
    <t xml:space="preserve"> 4.2 </t>
  </si>
  <si>
    <t xml:space="preserve"> 4.3 </t>
  </si>
  <si>
    <t xml:space="preserve"> 5 </t>
  </si>
  <si>
    <t>VEDAÇÕES</t>
  </si>
  <si>
    <t xml:space="preserve"> 5.1 </t>
  </si>
  <si>
    <t>ALVENARIA DE VEDAÇÃO DE BLOCOS CERÂMICOS FURADOS NA HORIZONTAL DE 9X19X19CM (ESPESSURA 9CM) DE PAREDES COM ÁREA LÍQUIDA MAIOR OU IGUAL A 6M² SEM VÃOS E ARGAMASSA DE ASSENTAMENTO COM PREPARO EM BETONEIRA. AF_06/2014</t>
  </si>
  <si>
    <t xml:space="preserve"> 5.2 </t>
  </si>
  <si>
    <t xml:space="preserve"> 5.3 </t>
  </si>
  <si>
    <t xml:space="preserve"> 5.4 </t>
  </si>
  <si>
    <t xml:space="preserve"> 5.5 </t>
  </si>
  <si>
    <t>FORNECIMENTO DE MATERIAIS E MÃO-DE-OBRA PARA EXECUÇÃO DE SERVIÇOS DE INSTALAÇÃO DE DIVISÓRIAS EM GRANITO VERDE UBATUBA, INCL. FERRAGENS DE FIXAÇÃO</t>
  </si>
  <si>
    <t xml:space="preserve"> 5.6 </t>
  </si>
  <si>
    <t xml:space="preserve"> 5.7 </t>
  </si>
  <si>
    <t xml:space="preserve"> 5.8 </t>
  </si>
  <si>
    <t>FORNECIMENTO DE MATERIAIS E MÃO-DE-OBRA PARA EXECUÇÃO DE SERVIÇOS DE INSTALAÇÃO DE DIVISÓRIA EM BLOCOS DE GESSO</t>
  </si>
  <si>
    <t xml:space="preserve"> 6 </t>
  </si>
  <si>
    <t>COBERTURA</t>
  </si>
  <si>
    <t xml:space="preserve"> 6.1 </t>
  </si>
  <si>
    <t>CALHA EM CHAPA DE AÇO GALVANIZADO NÚMERO 24, DESENVOLVIMENTO DE 50 CM, INCLUSO TRANSPORTE VERTICAL. AF_07/2019</t>
  </si>
  <si>
    <t>CUMEEIRA E ESPIGÃO PARA TELHA CERÂMICA EMBOÇADA COM ARGAMASSA TRAÇO 1:2:9 (CIMENTO, CAL E AREIA), PARA TELHADOS COM MAIS DE 2 ÁGUAS, INCLUSO TRANSPORTE VERTICAL. AF_07/2019</t>
  </si>
  <si>
    <t>CUMEEIRA PARA TELHA DE FIBROCIMENTO ONDULADA E = 6 MM, INCLUSO ACESSÓRIOS DE FIXAÇÃO E IÇAMENTO. AF_07/2019</t>
  </si>
  <si>
    <t>TELHAMENTO COM TELHA CERÂMICA CAPA-CANAL, TIPO COLONIAL, COM ATÉ 2 ÁGUAS, INCLUSO TRANSPORTE VERTICAL. AF_07/2019</t>
  </si>
  <si>
    <t>TELHAMENTO COM TELHA ONDULADA DE FIBROCIMENTO E = 6 MM, COM RECOBRIMENTO LATERAL DE 1/4 DE ONDA PARA TELHADO COM INCLINAÇÃO MAIOR QUE 10°, COM ATÉ 2 ÁGUAS, INCLUSO IÇAMENTO. AF_07/2019</t>
  </si>
  <si>
    <t>TELHAMENTO COM TELHA DE AÇO/ALUMÍNIO E = 0,5 MM, COM ATÉ 2 ÁGUAS, INCLUSO IÇAMENTO. AF_07/2019</t>
  </si>
  <si>
    <t>TRAMA DE MADEIRA COMPOSTA POR RIPAS, CAIBROS E TERÇAS PARA TELHADOS DE ATÉ 2 ÁGUAS PARA TELHA CERÂMICA CAPA-CANAL, INCLUSO TRANSPORTE VERTICAL. AF_07/2019</t>
  </si>
  <si>
    <t>TRAMA DE MADEIRA COMPOSTA POR TERÇAS PARA TELHADOS DE ATÉ 2 ÁGUAS PARA TELHA ONDULADA DE FIBROCIMENTO, METÁLICA, PLÁSTICA OU TERMOACÚSTICA, INCLUSO TRANSPORTE VERTICAL. AF_07/2019</t>
  </si>
  <si>
    <t xml:space="preserve"> 7 </t>
  </si>
  <si>
    <t>FORRO</t>
  </si>
  <si>
    <t xml:space="preserve"> 7.1 </t>
  </si>
  <si>
    <t xml:space="preserve"> 7.2 </t>
  </si>
  <si>
    <t xml:space="preserve"> 7.3 </t>
  </si>
  <si>
    <t>FORRO EM PLACAS DE GESSO, PARA AMBIENTES RESIDENCIAIS. AF_05/2017_P</t>
  </si>
  <si>
    <t xml:space="preserve"> 8 </t>
  </si>
  <si>
    <t>ESQUADRIAS</t>
  </si>
  <si>
    <t xml:space="preserve"> 8.1 </t>
  </si>
  <si>
    <t>KIT DE PORTA DE MADEIRA PARA PINTURA, SEMI-OCA (LEVE OU MÉDIA), PADRÃO MÉDIO, 80X210CM, ESPESSURA DE 3,5CM, ITENS INCLUSOS: DOBRADIÇAS, MONTAGEM E INSTALAÇÃO DO BATENTE, FECHADURA COM EXECUÇÃO DO FURO - FORNECIMENTO E INSTALAÇÃO. AF_12/2019</t>
  </si>
  <si>
    <t xml:space="preserve"> 8.2 </t>
  </si>
  <si>
    <t>KIT DE PORTA DE MADEIRA PARA PINTURA, SEMI-OCA (LEVE OU MÉDIA), PADRÃO MÉDIO, 70X210CM, ESPESSURA DE 3,5CM, ITENS INCLUSOS: DOBRADIÇAS, MONTAGEM E INSTALAÇÃO DO BATENTE, FECHADURA COM EXECUÇÃO DO FURO - FORNECIMENTO E INSTALAÇÃO. AF_12/2019</t>
  </si>
  <si>
    <t xml:space="preserve"> 8.3 </t>
  </si>
  <si>
    <t>KIT DE PORTA DE MADEIRA PARA PINTURA, SEMI-OCA (LEVE OU MÉDIA), PADRÃO MÉDIO, 60X210CM, ESPESSURA DE 3,5CM, ITENS INCLUSOS: DOBRADIÇAS, MONTAGEM E INSTALAÇÃO DO BATENTE, FECHADURA COM EXECUÇÃO DO FURO - FORNECIMENTO E INSTALAÇÃO. AF_12/2019</t>
  </si>
  <si>
    <t xml:space="preserve"> 8.4 </t>
  </si>
  <si>
    <t>ALIZAR / GUARNIÇÃO DE 5X1,5CM PARA PORTA DE 60X210CM FIXADO COM PREGOS, PADRÃO MÉDIO - FORNECIMENTO E INSTALAÇÃO. AF_08/2015</t>
  </si>
  <si>
    <t xml:space="preserve"> 8.5 </t>
  </si>
  <si>
    <t>ALIZAR / GUARNIÇÃO DE 5X1,5CM PARA PORTA DE 70X210CM FIXADO COM PREGOS, PADRÃO MÉDIO - FORNECIMENTO E INSTALAÇÃO. AF_08/2015</t>
  </si>
  <si>
    <t xml:space="preserve"> 8.6 </t>
  </si>
  <si>
    <t>ALIZAR / GUARNIÇÃO DE 5X1,5CM PARA PORTA DE 80X210CM FIXADO COM PREGOS, PADRÃO MÉDIO - FORNECIMENTO E INSTALAÇÃO. AF_08/2015</t>
  </si>
  <si>
    <t xml:space="preserve"> 8.7 </t>
  </si>
  <si>
    <t>PORTA EM ALUMÍNIO DE ABRIR TIPO VENEZIANA COM GUARNIÇÃO, FIXAÇÃO COM PARAFUSOS - FORNECIMENTO E INSTALAÇÃO. AF_12/2019</t>
  </si>
  <si>
    <t xml:space="preserve"> 8.8 </t>
  </si>
  <si>
    <t xml:space="preserve"> 8.10 </t>
  </si>
  <si>
    <t>JANELA DE ALUMÍNIO DE CORRER, 2 FOLHAS, FIXAÇÃO COM ARGAMASSA, COM VIDROS, PADRONIZADA. AF_07/2016</t>
  </si>
  <si>
    <t xml:space="preserve"> 8.11 </t>
  </si>
  <si>
    <t>GRADIL EM FERRO FIXADO EM VÃOS DE JANELAS, FORMADO POR BARRAS CHATAS DE 25X4,8 MM. AF_04/2019</t>
  </si>
  <si>
    <t xml:space="preserve"> 8.12 </t>
  </si>
  <si>
    <t>FORNECIMENTO DE MATERIAIS E MÃO-DE-OBRA PARA EXECUÇÃO DE SERVIÇOS PARA GRADE DE FERRO EM METALOM  (INCL. PINT.ANTI-CORROSIVA)</t>
  </si>
  <si>
    <t xml:space="preserve"> 8.13 </t>
  </si>
  <si>
    <t>JANELA DE ALUMÍNIO TIPO MAXIM-AR, COM VIDROS, BATENTE E FERRAGENS. EXCLUSIVE ALIZAR, ACABAMENTO E CONTRAMARCO. FORNECIMENTO E INSTALAÇÃO. AF_12/2019</t>
  </si>
  <si>
    <t xml:space="preserve"> 8.14 </t>
  </si>
  <si>
    <t>JANELA DE ALUMÍNIO DE CORRER, 4 FOLHAS, FIXAÇÃO COM ARGAMASSA, COM VIDROS, PADRONIZADA. AF_07/2016</t>
  </si>
  <si>
    <t xml:space="preserve"> 8.15 </t>
  </si>
  <si>
    <t>FECHADURA DE EMBUTIR COM CILINDRO, EXTERNA, COMPLETA, ACABAMENTO PADRÃO POPULAR, INCLUSO EXECUÇÃO DE FURO - FORNECIMENTO E INSTALAÇÃO. AF_12/2019</t>
  </si>
  <si>
    <t xml:space="preserve"> 8.16 </t>
  </si>
  <si>
    <t>DOBRADIÇA EM AÇO/FERRO, 3" X 21/2", E=1,9 A 2MM, SEN ANEL, CROMADO OU ZINCADO, TAMPA BOLA, COM PARAFUSOS. AF_12/2019</t>
  </si>
  <si>
    <t xml:space="preserve"> 9 </t>
  </si>
  <si>
    <t>INSTALAÇÕES ELÉTRICAS</t>
  </si>
  <si>
    <t xml:space="preserve"> 9.1 </t>
  </si>
  <si>
    <t>CABO DE COBRE FLEXÍVEL ISOLADO, 2,5 MM², ANTI-CHAMA 450/750 V, PARA CIRCUITOS TERMINAIS - FORNECIMENTO E INSTALAÇÃO. AF_12/2015</t>
  </si>
  <si>
    <t xml:space="preserve"> 9.2 </t>
  </si>
  <si>
    <t>CABO DE COBRE FLEXÍVEL ISOLADO, 4 MM², ANTI-CHAMA 450/750 V, PARA CIRCUITOS TERMINAIS - FORNECIMENTO E INSTALAÇÃO. AF_12/2015</t>
  </si>
  <si>
    <t xml:space="preserve"> 9.3 </t>
  </si>
  <si>
    <t>CABO DE COBRE FLEXÍVEL ISOLADO, 10 MM², ANTI-CHAMA 0,6/1,0 KV, PARA CIRCUITOS TERMINAIS - FORNECIMENTO E INSTALAÇÃO. AF_12/2015</t>
  </si>
  <si>
    <t xml:space="preserve"> 9.4 </t>
  </si>
  <si>
    <t>CABO DE COBRE FLEXÍVEL ISOLADO, 16 MM², ANTI-CHAMA 0,6/1,0 KV, PARA CIRCUITOS TERMINAIS - FORNECIMENTO E INSTALAÇÃO. AF_12/2015</t>
  </si>
  <si>
    <t xml:space="preserve"> 9.5 </t>
  </si>
  <si>
    <t>CABO DE COBRE FLEXÍVEL ISOLADO, 35 MM², ANTI-CHAMA 0,6/1,0 KV, PARA DISTRIBUIÇÃO - FORNECIMENTO E INSTALAÇÃO. AF_12/2015</t>
  </si>
  <si>
    <t xml:space="preserve"> 9.6 </t>
  </si>
  <si>
    <t>CABO DE COBRE FLEXÍVEL ISOLADO, 6 MM², ANTI-CHAMA 0,6/1,0 KV, PARA CIRCUITOS TERMINAIS - FORNECIMENTO E INSTALAÇÃO. AF_12/2015</t>
  </si>
  <si>
    <t xml:space="preserve"> 9.7 </t>
  </si>
  <si>
    <t>CAIXA OCTOGONAL 3" X 3", PVC, INSTALADA EM LAJE - FORNECIMENTO E INSTALAÇÃO. AF_12/2015</t>
  </si>
  <si>
    <t xml:space="preserve"> 9.8 </t>
  </si>
  <si>
    <t>CAIXA OCTOGONAL 4" X 4", PVC, INSTALADA EM LAJE - FORNECIMENTO E INSTALAÇÃO. AF_12/2015</t>
  </si>
  <si>
    <t xml:space="preserve"> 9.9 </t>
  </si>
  <si>
    <t xml:space="preserve"> 9.10 </t>
  </si>
  <si>
    <t>CAIXA RETANGULAR 4" X 2" MÉDIA (1,30 M DO PISO), PVC, INSTALADA EM PAREDE - FORNECIMENTO E INSTALAÇÃO. AF_12/2015</t>
  </si>
  <si>
    <t xml:space="preserve"> 9.11 </t>
  </si>
  <si>
    <t>DISJUNTOR BIPOLAR TIPO DIN, CORRENTE NOMINAL DE 10A - FORNECIMENTO E INSTALAÇÃO. AF_10/2020</t>
  </si>
  <si>
    <t xml:space="preserve"> 9.12 </t>
  </si>
  <si>
    <t>DISJUNTOR BIPOLAR TIPO DIN, CORRENTE NOMINAL DE 16A - FORNECIMENTO E INSTALAÇÃO. AF_10/2020</t>
  </si>
  <si>
    <t xml:space="preserve"> 9.13 </t>
  </si>
  <si>
    <t>DISJUNTOR BIPOLAR TIPO DIN, CORRENTE NOMINAL DE 20A - FORNECIMENTO E INSTALAÇÃO. AF_10/2020</t>
  </si>
  <si>
    <t xml:space="preserve"> 9.14 </t>
  </si>
  <si>
    <t>DISJUNTOR BIPOLAR TIPO DIN, CORRENTE NOMINAL DE 25A - FORNECIMENTO E INSTALAÇÃO. AF_10/2020</t>
  </si>
  <si>
    <t xml:space="preserve"> 9.15 </t>
  </si>
  <si>
    <t>DISJUNTOR BIPOLAR TIPO DIN, CORRENTE NOMINAL DE 32A - FORNECIMENTO E INSTALAÇÃO. AF_10/2020</t>
  </si>
  <si>
    <t xml:space="preserve"> 9.16 </t>
  </si>
  <si>
    <t>DISJUNTOR BIPOLAR TIPO DIN, CORRENTE NOMINAL DE 40A - FORNECIMENTO E INSTALAÇÃO. AF_10/2020</t>
  </si>
  <si>
    <t xml:space="preserve"> 9.17 </t>
  </si>
  <si>
    <t>DISJUNTOR MONOPOLAR TIPO DIN, CORRENTE NOMINAL DE 10A - FORNECIMENTO E INSTALAÇÃO. AF_10/2020</t>
  </si>
  <si>
    <t xml:space="preserve"> 9.18 </t>
  </si>
  <si>
    <t>DISJUNTOR MONOPOLAR TIPO DIN, CORRENTE NOMINAL DE 16A - FORNECIMENTO E INSTALAÇÃO. AF_10/2020</t>
  </si>
  <si>
    <t xml:space="preserve"> 9.19 </t>
  </si>
  <si>
    <t>DISJUNTOR MONOPOLAR TIPO DIN, CORRENTE NOMINAL DE 25A - FORNECIMENTO E INSTALAÇÃO. AF_10/2020</t>
  </si>
  <si>
    <t xml:space="preserve"> 9.20 </t>
  </si>
  <si>
    <t>DISJUNTOR MONOPOLAR TIPO DIN, CORRENTE NOMINAL DE 32A - FORNECIMENTO E INSTALAÇÃO. AF_10/2020</t>
  </si>
  <si>
    <t xml:space="preserve"> 9.21 </t>
  </si>
  <si>
    <t>DISJUNTOR MONOPOLAR TIPO DIN, CORRENTE NOMINAL DE 40A - FORNECIMENTO E INSTALAÇÃO. AF_10/2020</t>
  </si>
  <si>
    <t xml:space="preserve"> 9.22 </t>
  </si>
  <si>
    <t>DISJUNTOR TRIPOLAR TIPO DIN, CORRENTE NOMINAL DE 10A - FORNECIMENTO E INSTALAÇÃO. AF_10/2020</t>
  </si>
  <si>
    <t xml:space="preserve"> 9.23 </t>
  </si>
  <si>
    <t>DISJUNTOR TRIPOLAR TIPO DIN, CORRENTE NOMINAL DE 20A - FORNECIMENTO E INSTALAÇÃO. AF_10/2020</t>
  </si>
  <si>
    <t xml:space="preserve"> 9.24 </t>
  </si>
  <si>
    <t>DISJUNTOR TRIPOLAR TIPO DIN, CORRENTE NOMINAL DE 50A - FORNECIMENTO E INSTALAÇÃO. AF_10/2020</t>
  </si>
  <si>
    <t xml:space="preserve"> 9.25 </t>
  </si>
  <si>
    <t>ELETRODUTO FLEXÍVEL CORRUGADO, PVC, DN 25 MM (3/4"), PARA CIRCUITOS TERMINAIS, INSTALADO EM PAREDE - FORNECIMENTO E INSTALAÇÃO. AF_12/2015</t>
  </si>
  <si>
    <t xml:space="preserve"> 9.26 </t>
  </si>
  <si>
    <t>ELETRODUTO FLEXÍVEL CORRUGADO, PVC, DN 32 MM (1"), PARA CIRCUITOS TERMINAIS, INSTALADO EM PAREDE - FORNECIMENTO E INSTALAÇÃO. AF_12/2015</t>
  </si>
  <si>
    <t xml:space="preserve"> 9.27 </t>
  </si>
  <si>
    <t xml:space="preserve"> 9.28 </t>
  </si>
  <si>
    <t xml:space="preserve"> 9.29 </t>
  </si>
  <si>
    <t>un</t>
  </si>
  <si>
    <t xml:space="preserve"> 9.30 </t>
  </si>
  <si>
    <t xml:space="preserve"> 9.31 </t>
  </si>
  <si>
    <t xml:space="preserve"> 9.32 </t>
  </si>
  <si>
    <t>INTERRUPTOR INTERMEDIARIO (FOUR-WAY) - FORNECIMENTO E INSTALACAO</t>
  </si>
  <si>
    <t xml:space="preserve"> 9.33 </t>
  </si>
  <si>
    <t>INTERRUPTOR PARALELO (2 MÓDULOS) COM 1 TOMADA DE EMBUTIR 2P+T 10 A,  INCLUINDO SUPORTE E PLACA - FORNECIMENTO E INSTALAÇÃO. AF_12/2015</t>
  </si>
  <si>
    <t xml:space="preserve"> 9.34 </t>
  </si>
  <si>
    <t>LÂMPADA COMPACTA DE LED 10 W, BASE E27 - FORNECIMENTO E INSTALAÇÃO. AF_02/2020</t>
  </si>
  <si>
    <t xml:space="preserve"> 9.35 </t>
  </si>
  <si>
    <t>LUMINÁRIA ARANDELA TIPO TARTARUGA, DE SOBREPOR, COM 1 LÂMPADA LED DE 6 W, SEM REATOR - FORNECIMENTO E INSTALAÇÃO. AF_02/2020</t>
  </si>
  <si>
    <t xml:space="preserve"> 9.36 </t>
  </si>
  <si>
    <t>PONTO DE ILUMINAÇÃO E TOMADA, RESIDENCIAL, INCLUINDO INTERRUPTOR SIMPLES E TOMADA 10A/250V, CAIXA ELÉTRICA, ELETRODUTO, CABO, RASGO, QUEBRA E CHUMBAMENTO (EXCLUINDO LUMINÁRIA E LÂMPADA). AF_01/2016</t>
  </si>
  <si>
    <t xml:space="preserve"> 9.37 </t>
  </si>
  <si>
    <t>PONTO DE TOMADA RESIDENCIAL INCLUINDO TOMADA (2 MÓDULOS) 10A/250V, CAIXA ELÉTRICA, ELETRODUTO, CABO, RASGO, QUEBRA E CHUMBAMENTO. AF_01/2016</t>
  </si>
  <si>
    <t xml:space="preserve"> 9.38 </t>
  </si>
  <si>
    <t>QUADRO DE DISTRIBUICAO DE ENERGIA DE EMBUTIR, EM CHAPA METALICA, PARA 18 DISJUNTORES TERMOMAGNETICOS MONOPOLARES, COM BARRAMENTO TRIFASICO E NEUTRO, FORNECIMENTO E INSTALACAO</t>
  </si>
  <si>
    <t xml:space="preserve"> 9.39 </t>
  </si>
  <si>
    <t>QUADRO DE DISTRIBUICAO DE ENERGIA DE EMBUTIR, EM CHAPA METALICA, PARA 24 DISJUNTORES TERMOMAGNETICOS MONOPOLARES, COM BARRAMENTO TRIFASICO E NEUTRO, FORNECIMENTO E INSTALACAO</t>
  </si>
  <si>
    <t xml:space="preserve"> 9.40 </t>
  </si>
  <si>
    <t>QUADRO DE DISTRIBUICAO DE ENERGIA DE EMBUTIR, EM CHAPA METALICA, PARA 40 DISJUNTORES TERMOMAGNETICOS MONOPOLARES, COM BARRAMENTO TRIFASICO E NEUTRO, FORNECIMENTO E INSTALACAO</t>
  </si>
  <si>
    <t xml:space="preserve"> 9.41 </t>
  </si>
  <si>
    <t>QUADRO DE DISTRIBUICAO DE ENERGIA EM CHAPA DE ACO GALVANIZADO, PARA 12 DISJUNTORES TERMOMAGNETICOS MONOPOLARES, COM BARRAMENTO TRIFASICO E NEUTRO - FORNECIMENTO E INSTALACAO</t>
  </si>
  <si>
    <t xml:space="preserve"> 10 </t>
  </si>
  <si>
    <t>INSTALAÇÕES HIDROSANITÁRIAS</t>
  </si>
  <si>
    <t xml:space="preserve"> 10.1 </t>
  </si>
  <si>
    <t xml:space="preserve"> 10.1.1 </t>
  </si>
  <si>
    <t xml:space="preserve"> 10.1.2 </t>
  </si>
  <si>
    <t>TUBO, PVC, SOLDÁVEL, DN 25MM, INSTALADO EM RAMAL DE DISTRIBUIÇÃO DE ÁGUA - FORNECIMENTO E INSTALAÇÃO. AF_12/2014</t>
  </si>
  <si>
    <t xml:space="preserve"> 10.1.3 </t>
  </si>
  <si>
    <t>TUBO, PVC, SOLDÁVEL, DN 32MM, INSTALADO EM RAMAL DE DISTRIBUIÇÃO DE ÁGUA - FORNECIMENTO E INSTALAÇÃO. AF_12/2014</t>
  </si>
  <si>
    <t xml:space="preserve"> 10.1.4 </t>
  </si>
  <si>
    <t>TUBO, PVC, SOLDÁVEL, DN 40MM, INSTALADO EM PRUMADA DE ÁGUA - FORNECIMENTO E INSTALAÇÃO. AF_12/2014</t>
  </si>
  <si>
    <t xml:space="preserve"> 10.1.5 </t>
  </si>
  <si>
    <t>TUBO, PVC, SOLDÁVEL, DN 50MM, INSTALADO EM PRUMADA DE ÁGUA - FORNECIMENTO E INSTALAÇÃO. AF_12/2014</t>
  </si>
  <si>
    <t xml:space="preserve"> 10.1.6 </t>
  </si>
  <si>
    <t>TUBO, PVC, SOLDÁVEL, DN 60MM, INSTALADO EM PRUMADA DE ÁGUA - FORNECIMENTO E INSTALAÇÃO. AF_12/2014</t>
  </si>
  <si>
    <t xml:space="preserve"> 10.1.7 </t>
  </si>
  <si>
    <t>CAIXA D´ÁGUA EM POLIETILENO, 1000 LITROS, COM ACESSÓRIOS</t>
  </si>
  <si>
    <t xml:space="preserve"> 10.1.8 </t>
  </si>
  <si>
    <t>CAIXA D´AGUA EM POLIETILENO, 500 LITROS, COM ACESSÓRIOS</t>
  </si>
  <si>
    <t xml:space="preserve"> 10.1.9 </t>
  </si>
  <si>
    <t xml:space="preserve"> 10.2 </t>
  </si>
  <si>
    <t xml:space="preserve"> 10.2.1 </t>
  </si>
  <si>
    <t>CAIXA DE GORDURA SIMPLES, CIRCULAR, EM CONCRETO PRÉ-MOLDADO, DIÂMETRO INTERNO = 0,4 M, ALTURA INTERNA = 0,4 M. AF_12/2020</t>
  </si>
  <si>
    <t xml:space="preserve"> 10.2.2 </t>
  </si>
  <si>
    <t>CAIXA DE PASSAGEM 30X30X40 COM TAMPA E DRENO BRITA</t>
  </si>
  <si>
    <t xml:space="preserve"> 10.2.3 </t>
  </si>
  <si>
    <t>FOSSA SÉPTICA EM ALVENARIA DE TIJOLO CERÂMICO MACIÇO, DIMENSÕES EXTERNAS DE 1,90X1,10X1,40 M, VOLUME DE 1.500 LITROS, REVESTIDO INTERNAMENTE COM MASSA ÚNICA E IMPERMEABILIZANTE E COM TAMPA DE CONCRETO ARMADO COM ESPESSURA DE 8 CM</t>
  </si>
  <si>
    <t xml:space="preserve"> 10.2.4 </t>
  </si>
  <si>
    <t>FILTRO ANAERÓBIO RETANGULAR, EM ALVENARIA COM BLOCOS DE CONCRETO, DIMENSÕES INTERNAS: 1,6 X 5,6 X 1,67 M, VOLUME ÚTIL: 10752 L (PARA 103 CONTRIBUINTES). AF_12/2020</t>
  </si>
  <si>
    <t xml:space="preserve"> 10.2.5 </t>
  </si>
  <si>
    <t>SUMIDOURO RETANGULAR, EM ALVENARIA COM BLOCOS DE CONCRETO, DIMENSÕES INTERNAS: 1,6 X 5,8 X 3,0 M, ÁREA DE INFILTRAÇÃO: 50 M² (PARA 20 CONTRIBUINTES). . AF_12/2020</t>
  </si>
  <si>
    <t xml:space="preserve"> 10.2.6 </t>
  </si>
  <si>
    <t xml:space="preserve"> 10.2.7 </t>
  </si>
  <si>
    <t>RALO SIFONADO, PVC, DN 100 X 40 MM, JUNTA SOLDÁVEL, FORNECIDO E INSTALADO EM RAMAL DE DESCARGA OU EM RAMAL DE ESGOTO SANITÁRIO. AF_12/2014</t>
  </si>
  <si>
    <t xml:space="preserve"> 10.2.8 </t>
  </si>
  <si>
    <t>TUBO PVC, SERIE NORMAL, ESGOTO PREDIAL, DN 100 MM, FORNECIDO E INSTALADO EM RAMAL DE DESCARGA OU RAMAL DE ESGOTO SANITÁRIO. AF_12/2014</t>
  </si>
  <si>
    <t xml:space="preserve"> 10.2.9 </t>
  </si>
  <si>
    <t>TUBO PVC, SERIE NORMAL, ESGOTO PREDIAL, DN 40 MM, FORNECIDO E INSTALADO EM RAMAL DE DESCARGA OU RAMAL DE ESGOTO SANITÁRIO. AF_12/2014</t>
  </si>
  <si>
    <t xml:space="preserve"> 10.2.10 </t>
  </si>
  <si>
    <t>TUBO PVC, SERIE NORMAL, ESGOTO PREDIAL, DN 50 MM, FORNECIDO E INSTALADO EM RAMAL DE DESCARGA OU RAMAL DE ESGOTO SANITÁRIO. AF_12/2014</t>
  </si>
  <si>
    <t xml:space="preserve"> 11 </t>
  </si>
  <si>
    <t>REVESTIMENTOS</t>
  </si>
  <si>
    <t xml:space="preserve"> 11.1 </t>
  </si>
  <si>
    <t>CHAPISCO APLICADO EM ALVENARIAS E ESTRUTURAS DE CONCRETO INTERNAS, COM COLHER DE PEDREIRO.  ARGAMASSA TRAÇO 1:3 COM PREPARO EM BETONEIRA 400L. AF_06/2014</t>
  </si>
  <si>
    <t xml:space="preserve"> 11.2 </t>
  </si>
  <si>
    <t xml:space="preserve"> 11.3 </t>
  </si>
  <si>
    <t>MASSA ÚNICA, PARA RECEBIMENTO DE PINTURA, EM ARGAMASSA TRAÇO 1:2:8, PREPARO MECÂNICO COM BETONEIRA 400L, APLICADA MANUALMENTE EM FACES INTERNAS DE PAREDES, ESPESSURA DE 20MM, COM EXECUÇÃO DE TALISCAS. AF_06/2014</t>
  </si>
  <si>
    <t xml:space="preserve"> 11.4 </t>
  </si>
  <si>
    <t>REVESTIMENTO CERÂMICO PARA PAREDES INTERNAS COM PLACAS TIPO ESMALTADA EXTRA DE DIMENSÕES 33X45 CM APLICADAS EM AMBIENTES DE ÁREA MAIOR QUE 5 M² NA ALTURA INTEIRA DAS PAREDES. AF_06/2014</t>
  </si>
  <si>
    <t xml:space="preserve"> 11.5 </t>
  </si>
  <si>
    <t>m</t>
  </si>
  <si>
    <t xml:space="preserve"> 11.6 </t>
  </si>
  <si>
    <t>CHAPISCO APLICADO NO TETO, COM ROLO PARA TEXTURA ACRÍLICA. ARGAMASSA TRAÇO 1:4 E EMULSÃO POLIMÉRICA (ADESIVO) COM PREPARO MANUAL. AF_06/2014</t>
  </si>
  <si>
    <t xml:space="preserve"> 11.7 </t>
  </si>
  <si>
    <t>MASSA ÚNICA, PARA RECEBIMENTO DE PINTURA, EM ARGAMASSA TRAÇO 1:2:8, PREPARO MECÂNICO COM BETONEIRA 400L, APLICADA MANUALMENTE EM TETO, ESPESSURA DE 10MM, COM EXECUÇÃO DE TALISCAS. AF_03/2015</t>
  </si>
  <si>
    <t xml:space="preserve"> 12 </t>
  </si>
  <si>
    <t>PINTURA</t>
  </si>
  <si>
    <t xml:space="preserve"> 12.1 </t>
  </si>
  <si>
    <t>APLICAÇÃO MANUAL DE FUNDO SELADOR ACRÍLICO EM PAREDES EXTERNAS DE CASAS. AF_06/2014</t>
  </si>
  <si>
    <t>APLICAÇÃO E LIXAMENTO DE MASSA LÁTEX EM PAREDES, DUAS DEMÃOS. AF_06/2014</t>
  </si>
  <si>
    <t>APLICAÇÃO MANUAL DE PINTURA COM TINTA LÁTEX ACRÍLICA EM PAREDES, NA COR OCEANO FABRICANTE CORAL OU SIMILAR</t>
  </si>
  <si>
    <t>APLICAÇÃO MANUAL DE PINTURA COM TINTA LÁTEX ACRÍLICA EM PAREDES, NA COR URBANO FABRICANTE CORAL OU SIMILAR</t>
  </si>
  <si>
    <t>APLICAÇÃO MANUAL DE PINTURA COM TINTA LÁTEX ACRÍLICA EM PAREDES, NA BRANCO GELO FABRICANTE CORAL OU SIMILAR</t>
  </si>
  <si>
    <t>PINTURA ESMALTE ACETINADO EM MADEIRA, DUAS DEMAOS</t>
  </si>
  <si>
    <t>PINTURA ESMALTE BRILHANTE (2 DEMAOS) SOBRE SUPERFICIE METALICA, INCLUSIVE PROTECAO COM ZARCAO (1 DEMAO)</t>
  </si>
  <si>
    <t xml:space="preserve"> 13 </t>
  </si>
  <si>
    <t>PISO</t>
  </si>
  <si>
    <t xml:space="preserve"> 13.1 </t>
  </si>
  <si>
    <t>CONTRAPISO EM ARGAMASSA TRAÇO 1:4 (CIMENTO E AREIA), PREPARO MECÂNICO COM BETONEIRA 400 L, APLICADO EM ÁREAS SECAS SOBRE LAJE, ADERIDO, ESPESSURA 3CM. AF_06/2014</t>
  </si>
  <si>
    <t xml:space="preserve"> 13.2 </t>
  </si>
  <si>
    <t>CONTRAPISO EM ARGAMASSA TRAÇO 1:4 (CIMENTO E AREIA), PREPARO MECÂNICO COM BETONEIRA 400 L, APLICADO EM ÁREAS SECAS SOBRE LAJE, NÃO ADERIDO, ESPESSURA 6CM. AF_06/2014</t>
  </si>
  <si>
    <t xml:space="preserve"> 13.3 </t>
  </si>
  <si>
    <t xml:space="preserve"> 13.4 </t>
  </si>
  <si>
    <t>EXECUÇÃO DE PAVIMENTO EM PISO INTERTRAVADO, COM BLOCO SEXTAVADO DE 25 X 25 CM, ESPESSURA 10 CM. AF_12/2015</t>
  </si>
  <si>
    <t xml:space="preserve"> 13.5 </t>
  </si>
  <si>
    <t xml:space="preserve"> 13.6 </t>
  </si>
  <si>
    <t xml:space="preserve"> 13.7 </t>
  </si>
  <si>
    <t>RODAPÉ CERÂMICO DE 7CM DE ALTURA COM PLACAS TIPO ESMALTADA EXTRA DE DIMENSÕES 60X60CM. AF_06/2014</t>
  </si>
  <si>
    <t xml:space="preserve"> 13.8 </t>
  </si>
  <si>
    <t>SOLEIRA EM GRANITO, LARGURA 15 CM, ESPESSURA 2,0 CM. AF_09/2020</t>
  </si>
  <si>
    <t xml:space="preserve"> 13.9 </t>
  </si>
  <si>
    <t xml:space="preserve"> 13.10 </t>
  </si>
  <si>
    <t xml:space="preserve"> 13.11 </t>
  </si>
  <si>
    <t>PISO INDUSTRIAL DE ALTA RESISTENCIA, ESPESSURA 8MM, INCLUSO JUNTAS DE DILATACAO PLASTICAS E POLIMENTO MECANIZADO</t>
  </si>
  <si>
    <t xml:space="preserve"> 14 </t>
  </si>
  <si>
    <t>LOUÇAS E METAIS</t>
  </si>
  <si>
    <t xml:space="preserve"> 14.1 </t>
  </si>
  <si>
    <t xml:space="preserve"> 14.2 </t>
  </si>
  <si>
    <t>CUBA DE EMBUTIR RETANGULAR DE AÇO INOXIDÁVEL, 46 X 30 X 12 CM - FORNECIMENTO E INSTALAÇÃO. AF_01/2020</t>
  </si>
  <si>
    <t xml:space="preserve"> 14.3 </t>
  </si>
  <si>
    <t xml:space="preserve"> 14.4 </t>
  </si>
  <si>
    <t xml:space="preserve"> 14.5 </t>
  </si>
  <si>
    <t>LAVATÓRIO LOUÇA BRANCA COM COLUNA, *44 X 35,5* CM, PADRÃO POPULAR, INCLUSO SIFÃO FLEXÍVEL EM PVC, VÁLVULA E ENGATE FLEXÍVEL 30CM EM PLÁSTICO E COM TORNEIRA CROMADA PADRÃO POPULAR - FORNECIMENTO E INSTALAÇÃO. AF_01/2020</t>
  </si>
  <si>
    <t xml:space="preserve"> 14.6 </t>
  </si>
  <si>
    <t>LAVATÓRIO LOUÇA BRANCA SUSPENSO, 29,5 X 39CM OU EQUIVALENTE, PADRÃO POPULAR, INCLUSO SIFÃO FLEXÍVEL EM PVC, VÁLVULA E ENGATE FLEXÍVEL 30CM EM PLÁSTICO E TORNEIRA CROMADA DE MESA, PADRÃO POPULAR - FORNECIMENTO E INSTALAÇÃO. AF_01/2020</t>
  </si>
  <si>
    <t xml:space="preserve"> 14.7 </t>
  </si>
  <si>
    <t>MICTORIO SIFONADO DE LOUCA BRANCA COM PERTENCES, COM REGISTRO DE PRESSAO 1/2" COM CANOPLA CROMADA ACABAMENTO SIMPLES E CONJUNTO PARA FIXACAO  - FORNECIMENTO E INSTALACAO</t>
  </si>
  <si>
    <t xml:space="preserve"> 14.8 </t>
  </si>
  <si>
    <t>TORNEIRA CROMADA DE MESA, 1/2 OU 3/4, PARA LAVATÓRIO, PADRÃO MÉDIO - FORNECIMENTO E INSTALAÇÃO. AF_01/2020</t>
  </si>
  <si>
    <t xml:space="preserve"> 14.9 </t>
  </si>
  <si>
    <t>TORNEIRA CROMADA LONGA, DE PAREDE, 1/2" OU 3/4", PARA PIA DE COZINHA, PADRÃO MÉDIO - FORNECIMENTO E INSTALAÇÃO. AF_12/2013</t>
  </si>
  <si>
    <t xml:space="preserve"> 14.10 </t>
  </si>
  <si>
    <t xml:space="preserve"> 14.11 </t>
  </si>
  <si>
    <t>VÁLVULA DE DESCARGA METÁLICA, BASE 1 1/2 ", ACABAMENTO METALICO CROMADO - FORNECIMENTO E INSTALAÇÃO. AF_01/2019</t>
  </si>
  <si>
    <t xml:space="preserve"> 14.12 </t>
  </si>
  <si>
    <t>VASO SANITÁRIO SIFONADO COM CAIXA ACOPLADA LOUÇA BRANCA, INCLUSO ENGATE FLEXÍVEL EM PLÁSTICO BRANCO, 1/2  X 40CM - FORNECIMENTO E INSTALAÇÃO. AF_01/2020</t>
  </si>
  <si>
    <t xml:space="preserve"> 14.13 </t>
  </si>
  <si>
    <t>VASO SANITARIO SIFONADO CONVENCIONAL COM  LOUÇA BRANCA - FORNECIMENTO E INSTALAÇÃO. AF_01/2020</t>
  </si>
  <si>
    <t xml:space="preserve"> 14.14 </t>
  </si>
  <si>
    <t xml:space="preserve"> 14.15 </t>
  </si>
  <si>
    <t>ASSENTO SANITÁRIO CONVENCIONAL - FORNECIMENTO E INSTALACAO. AF_01/2020</t>
  </si>
  <si>
    <t xml:space="preserve"> 14.16 </t>
  </si>
  <si>
    <t>PEITORIL LINEAR EM GRANITO OU MÁRMORE, L = 15CM, COMPRIMENTO DE ATÉ 2M, ASSENTADO COM ARGAMASSA 1:6 COM ADITIVO. AF_11/2020</t>
  </si>
  <si>
    <t xml:space="preserve"> 15 </t>
  </si>
  <si>
    <t>SPDA</t>
  </si>
  <si>
    <t xml:space="preserve"> 15.1 </t>
  </si>
  <si>
    <t>CAPTOR TIPO FRANKLIN PARA SPDA - FORNECIMENTO E INSTALAÇÃO. AF_12/2017</t>
  </si>
  <si>
    <t xml:space="preserve"> 16 </t>
  </si>
  <si>
    <t>IMPERMEABILIZAÇÃO</t>
  </si>
  <si>
    <t xml:space="preserve"> 16.1 </t>
  </si>
  <si>
    <t>IMPERMEABILIZAÇÃO DE SUPERFÍCIE COM EMULSÃO ASFÁLTICA, 2 DEMÃOS AF_06/2018</t>
  </si>
  <si>
    <t xml:space="preserve"> 16.2 </t>
  </si>
  <si>
    <t xml:space="preserve"> 16.3 </t>
  </si>
  <si>
    <t xml:space="preserve"> 16.4 </t>
  </si>
  <si>
    <t xml:space="preserve"> 16.5 </t>
  </si>
  <si>
    <t xml:space="preserve"> 16.6 </t>
  </si>
  <si>
    <t>IMPERMEABILIZAÇÃO DE SUPERFÍCIE COM MEMBRANA À BASE DE POLIURETANO, 2 DEMÃOS. AF_06/2018</t>
  </si>
  <si>
    <t xml:space="preserve"> 17 </t>
  </si>
  <si>
    <t>PREVENÇÃO E COMBATE A INCÊNDIO E PÂNICO</t>
  </si>
  <si>
    <t xml:space="preserve"> 17.1 </t>
  </si>
  <si>
    <t xml:space="preserve"> 17.2 </t>
  </si>
  <si>
    <t>CJ</t>
  </si>
  <si>
    <t xml:space="preserve"> 17.3 </t>
  </si>
  <si>
    <t>ABRIGO PARA HIDRANTE, 75X45X17CM, COM REGISTRO GLOBO ANGULAR 45 GRAUS 2 1/2", ADAPTADOR STORZ 2 1/2", MANGUEIRA DE INCÊNDIO 15M 2 1/2" E ESGUICHO EM LATÃO 2 1/2" - FORNECIMENTO E INSTALAÇÃO. AF_10/2020</t>
  </si>
  <si>
    <t xml:space="preserve"> 17.4 </t>
  </si>
  <si>
    <t>CONJUNTO DE MANGUEIRA PARA COMBATE A INCÊNDIO EM FIBRA DE POLIESTER PURA, COM 1.1/2", REVESTIDA INTERNAMENTE, COMPRIMENTO DE 15M - FORNECIMENTO E INSTALAÇÃO. AF_10/2020</t>
  </si>
  <si>
    <t xml:space="preserve"> 17.5 </t>
  </si>
  <si>
    <t xml:space="preserve"> 17.6 </t>
  </si>
  <si>
    <t xml:space="preserve"> 17.7 </t>
  </si>
  <si>
    <t xml:space="preserve"> 17.8 </t>
  </si>
  <si>
    <t>LUMINÁRIA DE EMERGÊNCIA, COM 30 LÂMPADAS LED DE 2 W, SEM REATOR - FORNECIMENTO E INSTALAÇÃO. AF_02/2020</t>
  </si>
  <si>
    <t xml:space="preserve"> 18 </t>
  </si>
  <si>
    <t>URBANIZAÇÃO E SERVIÇOS COMPLEMENTARES</t>
  </si>
  <si>
    <t xml:space="preserve"> 18.1 </t>
  </si>
  <si>
    <t>PLACA INAUGURACAO EM ALUMINIO 0,40X0,60M FORNECIMENTO E COLOCACAO</t>
  </si>
  <si>
    <t>ALAMBRADO PARA QUADRA POLIESPORTIVA, ESTRUTURADO POR TUBOS DE ACO GALVANIZADO, COM COSTURA, DIN 2440, DIAMETRO 2", COM TELA DE ARAME GALVANIZADO, FIO 14 BWG E MALHA QUADRADA 5X5CM</t>
  </si>
  <si>
    <t>Total item 1</t>
  </si>
  <si>
    <t>Total item 2</t>
  </si>
  <si>
    <t>Total item 3</t>
  </si>
  <si>
    <t>Total item 4</t>
  </si>
  <si>
    <t>Total item 5</t>
  </si>
  <si>
    <t>Total item 6</t>
  </si>
  <si>
    <t>Total item 7</t>
  </si>
  <si>
    <t>Total item 8</t>
  </si>
  <si>
    <t>Total item 9</t>
  </si>
  <si>
    <t>Total item 10</t>
  </si>
  <si>
    <t>Total item 11</t>
  </si>
  <si>
    <t>Total item 12</t>
  </si>
  <si>
    <t>Total item 13</t>
  </si>
  <si>
    <t>Total item 14</t>
  </si>
  <si>
    <t>Total item 15</t>
  </si>
  <si>
    <t>Total item 16</t>
  </si>
  <si>
    <t>Total item 17</t>
  </si>
  <si>
    <t>Total item 18</t>
  </si>
  <si>
    <t>Total geral da planilha</t>
  </si>
  <si>
    <t>Total item 10.2</t>
  </si>
  <si>
    <t>Total item 10.1</t>
  </si>
  <si>
    <t>BARRACAO DE MADEIRA/ALMOXARIFADO</t>
  </si>
  <si>
    <t>PLACA DE OBRA EM LONA COM PLOTAGEM DE GRAFICA</t>
  </si>
  <si>
    <t>DEMOLIGAO DA ESTRUTURA EM MADEIRA DA COBERTURA</t>
  </si>
  <si>
    <t>RETIRADA DE PINTURA (C/ ESCOVA DE AGO)</t>
  </si>
  <si>
    <t>RETIRADA DE ENTULHO - MANUALMENTE (INCLUINDO CAIXA COLETORA)</t>
  </si>
  <si>
    <t>RETIRADA DE ENTULHO C/ EQUIPAMENTO DISTANCIA ATE 5K</t>
  </si>
  <si>
    <t>RETIRADA DE FORRO EM PVC, INCL. BARROTEAMENTO</t>
  </si>
  <si>
    <t>RETIRADA DE LOUGA SANITARIA</t>
  </si>
  <si>
    <t>RETIRADA DE LUMINARIAS</t>
  </si>
  <si>
    <t>RETIRADA DE PISO CERAMICO, INCLUSIVE CAMADA REGULARIZADORA</t>
  </si>
  <si>
    <t>RETIRADA DE SOLEIRA E PEITORIL</t>
  </si>
  <si>
    <t>RETIRADA DE TELHAS DE BARRO</t>
  </si>
  <si>
    <t>REVISAO DE PONTO DE AGUA</t>
  </si>
  <si>
    <t>REVISAO DE PONTO DE ESGOTO</t>
  </si>
  <si>
    <t>CONCRETO C/ SEIXO FCK= 15 MPA (INCL. PREPARO E LANGAMENTO)</t>
  </si>
  <si>
    <t>CONCRETO ARMADO FCK=25MPA COM FORMA APARENTE - 1 REAPROVEITAMENTO</t>
  </si>
  <si>
    <t>DESFORMA</t>
  </si>
  <si>
    <t>LAJE PRE-MOLDADA TRELIGADA (INCL. CAPIAMENTO)</t>
  </si>
  <si>
    <t>ALVENARIA TIJOLO DE BARRO A SINGELO</t>
  </si>
  <si>
    <t>DIVISORIA EM GESSO ACARTONADO E= 9CM</t>
  </si>
  <si>
    <t>DIVISORIA NAVAL PERFIL EM AGO/MIOLO CELULAR</t>
  </si>
  <si>
    <t>PAINEL FIXO EM VIDRO TEMPERADO DE 10MM</t>
  </si>
  <si>
    <t>RECOMPOSIGAO DE ALVENARIA - INSTALAGAO DE PONTOS</t>
  </si>
  <si>
    <t>CONCRETO ARMADO P/ RUFOS</t>
  </si>
  <si>
    <t>TESOURA EM MAD. DE LEI P/ VAO DE 8.0M</t>
  </si>
  <si>
    <t>BARROTEAMENTO EM MADEIRA DE LEI P/ FORRO PVC</t>
  </si>
  <si>
    <t>FORRO EM LAMBRI DE PVC</t>
  </si>
  <si>
    <t>PORTA EM MDF REVESTIDA COM LAMINADO, COM CAIXILHO,ALIZAR E FERRAGENS DE 0,8X2,10M</t>
  </si>
  <si>
    <t>CAIXA POLIFASICA PADRAO CELPA</t>
  </si>
  <si>
    <t>ELETRODUTO PVC DE 1 1/2"</t>
  </si>
  <si>
    <t>ELETRODUTO PVC DE 2"</t>
  </si>
  <si>
    <t>FORNECIMENTO E INSTALAÇÃO DE LUMINÁRIAS DE LED 24 W</t>
  </si>
  <si>
    <t>FORNECIMENTO E INSTALAÇÃO DE LUMINÁRIAS DE LED 18 W -  SOBREPOR</t>
  </si>
  <si>
    <t>PONTO DE AGUA (INCL. TUBOS E CONEXOES)</t>
  </si>
  <si>
    <t>RESERVATORIO EM POLIETILENO DE 3.000 L</t>
  </si>
  <si>
    <t>PONTO DE ESGOTO (INCL. TUBOS, CONEXOES,CX. E RALOS)</t>
  </si>
  <si>
    <t>FORNECIMENTO E INSTALAÇÃO DE MOLDURA PARA OS PILARES DO MURO PADRÃO PMT</t>
  </si>
  <si>
    <t>PREPARO E EXECUÇÃO DE PISO TIPO CALÇADA, EM CONCRETO 15 MPA , ESPESSURA DE 5 CM, COM JUNTA PLÁSTICA DE DILATAÇÃO PARA PISOS</t>
  </si>
  <si>
    <t>FORNECIMENTO E APLICAÇÃO DE PISO EM PORCELANATO RETIFICADO CEMENTO GRIGIO 60 X 60 CM , COM ARGAMASSA AC-III, INCLUSIVE REJUNTE CINZA PLATINA</t>
  </si>
  <si>
    <t>FORNECIMENTO E INSTALAÇÃO DE PISO CERÂMICO RETIFICADO E ACETINADO  0,55 X 0,55, PEI IV, ASSENTADO SOBRE PISO EXISTENTE</t>
  </si>
  <si>
    <t>PISOTATIL DIRECIONAL NA COR AMARELO 25X25 PREMOLDADO (16 UNIDADES)</t>
  </si>
  <si>
    <t>PISO DE BORRACHA TATIL (16 UN)</t>
  </si>
  <si>
    <t>BARRA EM AGO INOX (PNE)</t>
  </si>
  <si>
    <t>DUCHA HIGIENICA CROMADA</t>
  </si>
  <si>
    <t>FORNECIMENTO E INSTALAÇÃO DE BANCADA DE GRANITO EM VERDE UBATUBA</t>
  </si>
  <si>
    <t>TORNEIRA DE METAL CROMADA BICA MOVEL P/ PIA/TANQUE</t>
  </si>
  <si>
    <t>CAIXA DE DESCARGA PLASTICA - EXTERNA</t>
  </si>
  <si>
    <t>HASTE DE APO COBREADA 5/8"X3,0M C/ CONECTOR</t>
  </si>
  <si>
    <t>ELETRODUTO DE F°G° DE 3/4"</t>
  </si>
  <si>
    <t>CONECTOR DE EMENDA PARA CABO 35 MM2</t>
  </si>
  <si>
    <t>TERMINAL DE COMPRESSAO EM LATAO 35MM2</t>
  </si>
  <si>
    <t>IMPERMEABILIZAGAO PARA BALDRAME(IGOL 2 + SIKA 1)</t>
  </si>
  <si>
    <t>IMUNIZAGAO P/MADEIRA C/CARBOLINEUM</t>
  </si>
  <si>
    <t>MANTA ASFALTICA C/ FILME DE ALUMINIO</t>
  </si>
  <si>
    <t>MANTA ASFALTICA SBS-4MM C/ FILME DE POLIETILENO</t>
  </si>
  <si>
    <t>EXTINTOR DE INCENDIO ABC - 6KG</t>
  </si>
  <si>
    <t>ASPERSOR (ESGUICHO) GIRATORIO 1/2" (INCL. MANGUEIRA -30M)</t>
  </si>
  <si>
    <t>PLACA DE ORIENTAÇÃO</t>
  </si>
  <si>
    <t>PLACA DE ADVERTÊNCIA</t>
  </si>
  <si>
    <t>PLACA DE EQUIPAMENTOS</t>
  </si>
  <si>
    <t>BEBEDOURO AGO INOX C/4 TORNEIRAS E FILTRO (DET.5)</t>
  </si>
  <si>
    <t>LIMPEZA GERAL E ENTREGA DA OBRA</t>
  </si>
  <si>
    <t>MURO EM ALVENARIA,REBOCADO E PINTADO 2 FACES(H=2.50M)</t>
  </si>
  <si>
    <t>PLANTIO DE GRAMA (INCL. TERRA PRETA)</t>
  </si>
  <si>
    <t>QUADRO MAGNETICO BRANCO C/ APOIO PARA APAGADOR E PINCEIS E MOLDURA EM ALUMINIO</t>
  </si>
  <si>
    <t>PILAR EM MAD.DE LEI TIPO SANDUICHE(INCL.CHUMB/BL.CONCR.CICLOPICO)</t>
  </si>
  <si>
    <t xml:space="preserve"> 6.2</t>
  </si>
  <si>
    <t xml:space="preserve"> 6.3</t>
  </si>
  <si>
    <t xml:space="preserve"> 6.4</t>
  </si>
  <si>
    <t xml:space="preserve"> 6.5</t>
  </si>
  <si>
    <t xml:space="preserve"> 6.6</t>
  </si>
  <si>
    <t xml:space="preserve"> 6.7</t>
  </si>
  <si>
    <t xml:space="preserve"> 6.8</t>
  </si>
  <si>
    <t xml:space="preserve"> 6.9</t>
  </si>
  <si>
    <t xml:space="preserve"> 6.10</t>
  </si>
  <si>
    <t>EMBOÇO COM ARGAMASSA 1:6:ADIT. PLAST.</t>
  </si>
  <si>
    <t xml:space="preserve"> 12.2</t>
  </si>
  <si>
    <t xml:space="preserve"> 12.3</t>
  </si>
  <si>
    <t xml:space="preserve"> 12.4</t>
  </si>
  <si>
    <t xml:space="preserve"> 12.5</t>
  </si>
  <si>
    <t xml:space="preserve"> 12.6</t>
  </si>
  <si>
    <t xml:space="preserve"> 12.7</t>
  </si>
  <si>
    <t xml:space="preserve"> 12.8</t>
  </si>
  <si>
    <t xml:space="preserve"> 12.9</t>
  </si>
  <si>
    <t>PINTURA ACRILICA EM PISO CIMENTADO DUAS DEMAOS</t>
  </si>
  <si>
    <t>PINTURA ACRILICA DE FAIXAS DE DEMARCACAO EM QUADRA POLIESPORTIVA, 5 CM DE LARGURA</t>
  </si>
  <si>
    <t>CORDOALHA DE COBRE NU 35 MM², NÃO ENTERRADA, COM ISOLADOR - FORNECIMENTO E INSTALAÇÃO.</t>
  </si>
  <si>
    <t>CORDOALHA DE COBRE NU 50 MM², NÃO ENTERRADA, COM ISOLADOR - FORNECIMENTO E INSTALAÇÃO</t>
  </si>
  <si>
    <t xml:space="preserve"> 15.2</t>
  </si>
  <si>
    <t xml:space="preserve"> 15.3</t>
  </si>
  <si>
    <t xml:space="preserve"> 15.4</t>
  </si>
  <si>
    <t xml:space="preserve"> 15.5</t>
  </si>
  <si>
    <t xml:space="preserve"> 15.6</t>
  </si>
  <si>
    <t xml:space="preserve"> 15.7</t>
  </si>
  <si>
    <t xml:space="preserve"> 15.8</t>
  </si>
  <si>
    <t xml:space="preserve"> 15.9</t>
  </si>
  <si>
    <t xml:space="preserve"> 15.10</t>
  </si>
  <si>
    <t>MASTRO 1 ½ PARA SPDA - FORNECIMENTO E INSTALAÇÃO.</t>
  </si>
  <si>
    <t>CAIXA ZB - INSPEÇÃO C/ TAMPA DE AÇO</t>
  </si>
  <si>
    <t xml:space="preserve"> 15.11</t>
  </si>
  <si>
    <t xml:space="preserve"> 15.12</t>
  </si>
  <si>
    <t>SUPORTE ISOLADO C/ BRAÇADEIRA P/ PARA RAIO</t>
  </si>
  <si>
    <t>SINALEIRA DUPLO COM RELÉ FOELETRICO P/ PARA-RAIO</t>
  </si>
  <si>
    <t xml:space="preserve">FORNECIMENTO E INSTALAÇÃO DE TERMINAL AEREO </t>
  </si>
  <si>
    <t>INTERRUPTOR SIMPLES (1 MÓDULO), 10A/250V, SEM SUPORTE E SEM PLACA FORNECIMENTO E INSTALAÇÃO</t>
  </si>
  <si>
    <t>CANALETA EM ALVENARIA (0.30X0.30M) REBOCADA INTERNAMENTE</t>
  </si>
  <si>
    <t xml:space="preserve"> 18.2</t>
  </si>
  <si>
    <t xml:space="preserve"> 18.3</t>
  </si>
  <si>
    <t xml:space="preserve"> 18.4</t>
  </si>
  <si>
    <t xml:space="preserve"> 18.5</t>
  </si>
  <si>
    <t xml:space="preserve"> 18.6</t>
  </si>
  <si>
    <t xml:space="preserve"> 18.7</t>
  </si>
  <si>
    <t xml:space="preserve"> 18.8</t>
  </si>
  <si>
    <t xml:space="preserve"> 18.9</t>
  </si>
  <si>
    <t xml:space="preserve"> 18.10</t>
  </si>
  <si>
    <t>POÇO TUBULAR D= 6" - PROF.= 50M</t>
  </si>
  <si>
    <t>Composições Analíticas com Preço Unitário</t>
  </si>
  <si>
    <t>Composições Principais</t>
  </si>
  <si>
    <t>Composição</t>
  </si>
  <si>
    <t>Mão de Obra</t>
  </si>
  <si>
    <t>MARMORISTA/GRANITEIRO COM ENCARGOS COMPLEMENTARES</t>
  </si>
  <si>
    <t>H</t>
  </si>
  <si>
    <t>SERVENTE COM ENCARGOS COMPLEMENTARES</t>
  </si>
  <si>
    <t>Subtotal da Mão de Obra</t>
  </si>
  <si>
    <t>Total Parcial (A)</t>
  </si>
  <si>
    <t>Materiais e Serviços</t>
  </si>
  <si>
    <t>ARGAMASSA TRAÇO 1:4 (EM VOLUME DE CIMENTO E AREIA MÉDIA ÚMIDA), PREPARO MANUAL. AF_08/2019</t>
  </si>
  <si>
    <t>CIMENTO BRANCO</t>
  </si>
  <si>
    <t>KG</t>
  </si>
  <si>
    <t>Divisória em Granito Verde Ubatuba</t>
  </si>
  <si>
    <t>Total Parcial (B)</t>
  </si>
  <si>
    <t>Total do Custo Unitário (A+B)</t>
  </si>
  <si>
    <t>Total do Preço Unitário</t>
  </si>
  <si>
    <t>PEDREIRO COM ENCARGOS COMPLEMENTARES</t>
  </si>
  <si>
    <t>AJUDANTE DE PEDREIRO COM ENCARGOS COMPLEMENTARES</t>
  </si>
  <si>
    <t>GESSO EM PO PARA REVESTIMENTOS/MOLDURAS/SANCAS E USO GERAL</t>
  </si>
  <si>
    <t>BLOCO DE GESSO VAZADO, BRANCO, E = *7* CM, DIMENSOES *67 X 50* CM</t>
  </si>
  <si>
    <t xml:space="preserve"> 88309 </t>
  </si>
  <si>
    <t xml:space="preserve"> 88316 </t>
  </si>
  <si>
    <t xml:space="preserve"> 110141 </t>
  </si>
  <si>
    <t>Argamassa de cimento e areia 1:4</t>
  </si>
  <si>
    <t xml:space="preserve"> 00004948 </t>
  </si>
  <si>
    <t>PORTAO DE ABRIR EM GRADIL DE METALON REDONDO DE 3/4"  VERTICAL, COM REQUADRO, ACABAMENTO NATURAL - COMPLETO</t>
  </si>
  <si>
    <t>Fornecimento e instalação de luminárias de LED 24 w</t>
  </si>
  <si>
    <t xml:space="preserve"> 88264 </t>
  </si>
  <si>
    <t>ELETRICISTA COM ENCARGOS COMPLEMENTARES</t>
  </si>
  <si>
    <t xml:space="preserve"> 88247 </t>
  </si>
  <si>
    <t>AUXILIAR DE ELETRICISTA COM ENCARGOS COMPLEMENTARES</t>
  </si>
  <si>
    <t>COTAÇÃO</t>
  </si>
  <si>
    <t>luminárias de LED 24 w -  sobrepor</t>
  </si>
  <si>
    <t>Fornecimento e instalação de luminárias de LED 18 w -  sobrepor</t>
  </si>
  <si>
    <t>minária de Led Downlight Slim Led 18 W 6500 K Bivolt</t>
  </si>
  <si>
    <t>Fornecimento e instalação de moldura para os pilares do muro padrão PMT</t>
  </si>
  <si>
    <t xml:space="preserve"> 050259 </t>
  </si>
  <si>
    <t>Concreto c/ seixo Fck= 20 MPA (incl. preparo e langamento)</t>
  </si>
  <si>
    <t xml:space="preserve"> 050035 </t>
  </si>
  <si>
    <t>Formas para concreto em chapa de madeira compensada resinada e=15mm (REAP 2x)</t>
  </si>
  <si>
    <t xml:space="preserve"> 96135 </t>
  </si>
  <si>
    <t>APLICAÇÃO MANUAL DE MASSA ACRÍLICA EM PAREDES EXTERNAS DE CASAS, DUAS DEMÃOS. AF_05/2017</t>
  </si>
  <si>
    <t xml:space="preserve"> 88485 </t>
  </si>
  <si>
    <t>APLICAÇÃO DE FUNDO SELADOR ACRÍLICO EM PAREDES, UMA DEMÃO. AF_06/2014</t>
  </si>
  <si>
    <t xml:space="preserve"> 88489 </t>
  </si>
  <si>
    <t>APLICAÇÃO MANUAL DE PINTURA COM TINTA LÁTEX ACRÍLICA EM PAREDES, DUAS DEMÃOS. AF_06/2014</t>
  </si>
  <si>
    <t xml:space="preserve"> 12.3 </t>
  </si>
  <si>
    <t xml:space="preserve"> 88310 </t>
  </si>
  <si>
    <t>PINTOR COM ENCARGOS COMPLEMENTARES</t>
  </si>
  <si>
    <t>TINTA ACRÍLICA SUPER PREMIUM SEMIBRILHO NA COR OCEANO</t>
  </si>
  <si>
    <t>L</t>
  </si>
  <si>
    <t xml:space="preserve"> 12.4 </t>
  </si>
  <si>
    <t>TINTA ACRÍLICA SUPER PREMIUM SEMIBRILHO NA COR URBANO</t>
  </si>
  <si>
    <t xml:space="preserve"> 12.5 </t>
  </si>
  <si>
    <t>TINTA ACRÍLICA SUPER PREMIUM SEMIBRILHO NA COR BRANCO GELO</t>
  </si>
  <si>
    <t>Preparo e execução de piso tipo calçada, em concreto 15 Mpa , espessura de 5 cm, com junta plástica de dilatação para pisos</t>
  </si>
  <si>
    <t xml:space="preserve"> 88262 </t>
  </si>
  <si>
    <t>CARPINTEIRO DE FORMAS COM ENCARGOS COMPLEMENTARES</t>
  </si>
  <si>
    <t xml:space="preserve"> 94963 </t>
  </si>
  <si>
    <t>CONCRETO FCK = 15MPA, TRAÇO 1:3,4:3,5 (CIMENTO/ AREIA MÉDIA/ BRITA 1)  - PREPARO MECÂNICO COM BETONEIRA 400 L. AF_07/2016</t>
  </si>
  <si>
    <t xml:space="preserve"> 00004517 </t>
  </si>
  <si>
    <t>SARRAFO *2,5 X 7,5* CM EM PINUS, MISTA OU EQUIVALENTE DA REGIAO - BRUTA</t>
  </si>
  <si>
    <t xml:space="preserve"> 00003673 </t>
  </si>
  <si>
    <t>JUNTA PLASTICA DE DILATACAO PARA PISOS, COR CINZA, 27 X 3 MM (ALTURA X ESPESSURA)</t>
  </si>
  <si>
    <t>Fornecimento e aplicação de piso em porcelanato retificado CEMENTO GRIGIO 60 x 60 cm , com argamassa AC-III, inclusive rejunte cinza platina</t>
  </si>
  <si>
    <t xml:space="preserve"> 88256 </t>
  </si>
  <si>
    <t>AZULEJISTA OU LADRILHISTA COM ENCARGOS COMPLEMENTARES</t>
  </si>
  <si>
    <t xml:space="preserve"> 00034357 </t>
  </si>
  <si>
    <t>REJUNTE CIMENTICIO, QUALQUER COR</t>
  </si>
  <si>
    <t xml:space="preserve"> 00037595 </t>
  </si>
  <si>
    <t>ARGAMASSA COLANTE TIPO AC III</t>
  </si>
  <si>
    <t xml:space="preserve">Piso em porcelanato CEMENTO GRIGIO 60 x 60 cm </t>
  </si>
  <si>
    <t>Fornecimento e instalação de piso cerâmico retificado e acetinado  0,55 x 0,55, PEI IV, assentado sobre piso existente</t>
  </si>
  <si>
    <t xml:space="preserve"> 00034355 </t>
  </si>
  <si>
    <t>ARGAMASSA PISO SOBRE PISO</t>
  </si>
  <si>
    <t>CERAMICA 58011 RT ACETINADO 55X55CM CX C/2,18M</t>
  </si>
  <si>
    <t>Fornecimento e instalação de bancada de granito em Verde Ubatuba</t>
  </si>
  <si>
    <t xml:space="preserve"> 88242 </t>
  </si>
  <si>
    <t xml:space="preserve"> 00004823 </t>
  </si>
  <si>
    <t>MASSA PLASTICA PARA MARMORE/GRANITO</t>
  </si>
  <si>
    <t xml:space="preserve"> 00037591 </t>
  </si>
  <si>
    <t>SUPORTE MAO-FRANCESA EM ACO, ABAS IGUAIS 40 CM, CAPACIDADE MINIMA 70 KG, BRANCO</t>
  </si>
  <si>
    <t xml:space="preserve"> A00094 </t>
  </si>
  <si>
    <t>Granito verde Ubatuba - bancada</t>
  </si>
  <si>
    <t xml:space="preserve"> 00037329 </t>
  </si>
  <si>
    <t>REJUNTE EPOXI, QUALQUER COR</t>
  </si>
  <si>
    <t>Placa de Orientação</t>
  </si>
  <si>
    <t xml:space="preserve"> 00037558 </t>
  </si>
  <si>
    <t>PLACA DE SINALIZACAO DE SEGURANCA CONTRA INCENDIO, FOTOLUMINESCENTE, RETANGULAR, *20 X 40* CM, EM PVC *2* MM ANTI-CHAMAS (SIMBOLOS, CORES E PICTOGRAMAS CONFORME NBR 13434)</t>
  </si>
  <si>
    <t>Placa de Advertência</t>
  </si>
  <si>
    <t xml:space="preserve"> 00037560 </t>
  </si>
  <si>
    <t>PLACA DE SINALIZACAO DE SEGURANCA CONTRA INCENDIO - ALERTA, TRIANGULAR, BASE DE *30* CM, EM PVC *2* MM ANTI-CHAMAS (SIMBOLOS, CORES E PICTOGRAMAS CONFORME NBR 13434)</t>
  </si>
  <si>
    <t>Placa de Equipamentos</t>
  </si>
  <si>
    <t xml:space="preserve"> 00037556 </t>
  </si>
  <si>
    <t>PLACA DE SINALIZACAO DE SEGURANCA CONTRA INCENDIO, FOTOLUMINESCENTE, QUADRADA, *20 X 20* CM, EM PVC *2* MM ANTI-CHAMAS (SIMBOLOS, CORES E PICTOGRAMAS CONFORME NBR 13434)</t>
  </si>
  <si>
    <t xml:space="preserve"> 18.2 </t>
  </si>
  <si>
    <t xml:space="preserve"> 00010848 </t>
  </si>
  <si>
    <t>PLACA DE INAUGURACAO METALICA, *40* CM X *60* CM</t>
  </si>
  <si>
    <t>ESTADO DO PARÁ</t>
  </si>
  <si>
    <t>PREFEITURA MUNICIPAL DE TUCURUÍ</t>
  </si>
  <si>
    <t>SECRETARIA MUNICIPAL DE OBRAS, URBANISMO E HABITAÇÃO</t>
  </si>
  <si>
    <t xml:space="preserve">CRONOGRAMA FISICO-FINANCEIRO </t>
  </si>
  <si>
    <t>ITEM</t>
  </si>
  <si>
    <t>PERIODO DE EXECUÇÃO</t>
  </si>
  <si>
    <t>Mês 1</t>
  </si>
  <si>
    <t>Mês 2</t>
  </si>
  <si>
    <t>Mês 3</t>
  </si>
  <si>
    <t>Mês 4</t>
  </si>
  <si>
    <t>Mês 5</t>
  </si>
  <si>
    <t>Mês 6</t>
  </si>
  <si>
    <t>(%) Referente a Obra (A)</t>
  </si>
  <si>
    <t xml:space="preserve">Mobilização </t>
  </si>
  <si>
    <t>DESCRIÇÃO DOS SERVIÇOS</t>
  </si>
  <si>
    <t>R$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</si>
  <si>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</si>
  <si>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</si>
  <si>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</si>
  <si>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</si>
  <si>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</si>
  <si>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</si>
  <si>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</si>
  <si>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</si>
  <si>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</si>
  <si>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</si>
  <si>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</si>
  <si>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</si>
  <si>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 xml:space="preserve"> VALOR  DO CRONOGRAMA R$ </t>
  </si>
  <si>
    <t>PERCENTUAL MENSAL</t>
  </si>
  <si>
    <t>SECRETARIA MUNICIPAL DE OBRAS, SERVIÇOS URBANOS E HABITAÇÃO</t>
  </si>
  <si>
    <t>PLANILHA DE QUANTITATIVOS E PREÇOS</t>
  </si>
  <si>
    <t>ENCARGOS SOCIAIS DESONERADOS: 89,42%(HORA) 49,63%(MÊS)</t>
  </si>
  <si>
    <t>1.13</t>
  </si>
  <si>
    <t>1.14</t>
  </si>
  <si>
    <t>1.15</t>
  </si>
  <si>
    <t>1.16</t>
  </si>
  <si>
    <t>1.17</t>
  </si>
  <si>
    <t>1.18</t>
  </si>
  <si>
    <t>Mês 7</t>
  </si>
  <si>
    <t>Mês 8</t>
  </si>
  <si>
    <t>Mês 9</t>
  </si>
  <si>
    <t>Mês 10</t>
  </si>
  <si>
    <t>Mês 11</t>
  </si>
  <si>
    <t>Mês 12</t>
  </si>
  <si>
    <t>TERMINAL AEREO EM ACO GALVANIZADO DN 5/16", COMPRIMENTO DE 400MM, COM BASE DE FIXACAO HORIZONTAL</t>
  </si>
  <si>
    <t xml:space="preserve"> Sinapi Janeiro/2021 e Sedop SETEMBRO/2020</t>
  </si>
  <si>
    <t>EVENTUAL E FUTURA CONTRATAÇÃO DE EMPRESA PARA EXECUÇÃO DE SERVIÇOS DE ENGENHARIA DE NATUREZA FREQUENTE, INCLUSO MATERIAL E MÃO-DE-OBRA, RELATIVOS À MANUTENÇÃO PREVENTIVA OU CORRETIVA, CONSERVAÇÃO E PEQUENOS REPAROS, EM PRÉDIOS E ESPAÇOS PÚBLICOS DO PODER EXECUTIVO DO MUNICÍPIO DE TUCURUÍ-PA - LOTE 01 ( SECRETARIA DE EDUCAÇÃO)</t>
  </si>
  <si>
    <t>INSTALAÇÕES HIDRÁULICAS</t>
  </si>
  <si>
    <t>INSTALAÇÕES SANITÁRIAS</t>
  </si>
  <si>
    <t>Lote 1</t>
  </si>
</sst>
</file>

<file path=xl/styles.xml><?xml version="1.0" encoding="utf-8"?>
<styleSheet xmlns="http://schemas.openxmlformats.org/spreadsheetml/2006/main">
  <numFmts count="4">
    <numFmt numFmtId="44" formatCode="_-&quot;R$&quot;\ * #,##0.00_-;\-&quot;R$&quot;\ * #,##0.00_-;_-&quot;R$&quot;\ * &quot;-&quot;??_-;_-@_-"/>
    <numFmt numFmtId="164" formatCode="_(* #,##0.00_);_(* \(#,##0.00\);_(* &quot;-&quot;??_);_(@_)"/>
    <numFmt numFmtId="165" formatCode="_(* #,##0.0000_);_(* \(#,##0.0000\);_(* &quot;-&quot;??_);_(@_)"/>
    <numFmt numFmtId="166" formatCode="#,##0.0000000"/>
  </numFmts>
  <fonts count="37">
    <font>
      <sz val="11"/>
      <name val="Arial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b/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2"/>
      <color theme="3" tint="-0.249977111117893"/>
      <name val="Calibri"/>
      <family val="2"/>
      <scheme val="minor"/>
    </font>
    <font>
      <sz val="12"/>
      <name val="Times New Roman"/>
      <family val="1"/>
    </font>
    <font>
      <b/>
      <sz val="12"/>
      <color theme="1"/>
      <name val="Arial"/>
      <family val="2"/>
    </font>
    <font>
      <b/>
      <sz val="12"/>
      <name val="Calibri"/>
      <family val="2"/>
      <scheme val="minor"/>
    </font>
    <font>
      <b/>
      <i/>
      <sz val="1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8"/>
      <name val="Arial"/>
      <family val="2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sz val="11"/>
      <name val="Arial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21" fillId="0" borderId="0"/>
    <xf numFmtId="9" fontId="16" fillId="0" borderId="0" applyFill="0" applyBorder="0" applyAlignment="0" applyProtection="0"/>
    <xf numFmtId="164" fontId="16" fillId="0" borderId="0" applyFill="0" applyBorder="0" applyAlignment="0" applyProtection="0"/>
    <xf numFmtId="9" fontId="36" fillId="0" borderId="0" applyFont="0" applyFill="0" applyBorder="0" applyAlignment="0" applyProtection="0"/>
  </cellStyleXfs>
  <cellXfs count="132">
    <xf numFmtId="0" fontId="0" fillId="0" borderId="0" xfId="0"/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top" wrapText="1"/>
    </xf>
    <xf numFmtId="0" fontId="7" fillId="6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" fontId="6" fillId="4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right" vertical="top" wrapText="1"/>
    </xf>
    <xf numFmtId="4" fontId="0" fillId="0" borderId="0" xfId="0" applyNumberFormat="1"/>
    <xf numFmtId="44" fontId="6" fillId="4" borderId="1" xfId="0" applyNumberFormat="1" applyFont="1" applyFill="1" applyBorder="1" applyAlignment="1">
      <alignment horizontal="center" vertical="center" wrapText="1"/>
    </xf>
    <xf numFmtId="44" fontId="11" fillId="0" borderId="1" xfId="0" applyNumberFormat="1" applyFont="1" applyFill="1" applyBorder="1" applyAlignment="1">
      <alignment horizontal="right" vertical="top" wrapText="1"/>
    </xf>
    <xf numFmtId="44" fontId="0" fillId="0" borderId="0" xfId="0" applyNumberFormat="1"/>
    <xf numFmtId="44" fontId="12" fillId="0" borderId="1" xfId="0" applyNumberFormat="1" applyFont="1" applyFill="1" applyBorder="1" applyAlignment="1">
      <alignment horizontal="right" vertical="top" wrapText="1"/>
    </xf>
    <xf numFmtId="0" fontId="0" fillId="0" borderId="0" xfId="0"/>
    <xf numFmtId="0" fontId="8" fillId="0" borderId="1" xfId="0" applyFont="1" applyFill="1" applyBorder="1" applyAlignment="1">
      <alignment horizontal="center" vertical="top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/>
    <xf numFmtId="0" fontId="14" fillId="7" borderId="1" xfId="0" applyFont="1" applyFill="1" applyBorder="1" applyAlignment="1">
      <alignment horizontal="center" vertical="center" wrapText="1"/>
    </xf>
    <xf numFmtId="44" fontId="14" fillId="7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64" fontId="2" fillId="0" borderId="1" xfId="1" quotePrefix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166" fontId="17" fillId="0" borderId="1" xfId="0" applyNumberFormat="1" applyFont="1" applyFill="1" applyBorder="1" applyAlignment="1">
      <alignment horizontal="right" vertical="top" wrapText="1"/>
    </xf>
    <xf numFmtId="44" fontId="17" fillId="0" borderId="1" xfId="0" applyNumberFormat="1" applyFont="1" applyFill="1" applyBorder="1" applyAlignment="1">
      <alignment horizontal="right" vertical="top" wrapText="1"/>
    </xf>
    <xf numFmtId="44" fontId="13" fillId="0" borderId="1" xfId="1" applyNumberFormat="1" applyFont="1" applyFill="1" applyBorder="1" applyAlignment="1">
      <alignment horizontal="right" vertical="center" wrapText="1"/>
    </xf>
    <xf numFmtId="0" fontId="18" fillId="0" borderId="1" xfId="0" applyFont="1" applyFill="1" applyBorder="1" applyAlignment="1">
      <alignment horizontal="center" vertical="center"/>
    </xf>
    <xf numFmtId="44" fontId="13" fillId="0" borderId="1" xfId="0" applyNumberFormat="1" applyFont="1" applyFill="1" applyBorder="1" applyAlignment="1">
      <alignment horizontal="left" vertical="center"/>
    </xf>
    <xf numFmtId="0" fontId="20" fillId="0" borderId="0" xfId="3" applyFont="1"/>
    <xf numFmtId="0" fontId="22" fillId="0" borderId="0" xfId="5" applyFont="1" applyFill="1" applyBorder="1" applyAlignment="1"/>
    <xf numFmtId="0" fontId="22" fillId="0" borderId="0" xfId="5" applyFont="1" applyFill="1" applyAlignment="1"/>
    <xf numFmtId="0" fontId="24" fillId="0" borderId="0" xfId="3" applyFont="1" applyAlignment="1">
      <alignment vertical="center" wrapText="1"/>
    </xf>
    <xf numFmtId="0" fontId="23" fillId="0" borderId="0" xfId="3" applyFont="1" applyBorder="1"/>
    <xf numFmtId="0" fontId="23" fillId="0" borderId="0" xfId="3" applyFont="1"/>
    <xf numFmtId="0" fontId="25" fillId="8" borderId="1" xfId="3" applyFont="1" applyFill="1" applyBorder="1" applyAlignment="1">
      <alignment horizontal="left" vertical="center"/>
    </xf>
    <xf numFmtId="10" fontId="16" fillId="0" borderId="0" xfId="6" applyNumberFormat="1" applyFont="1"/>
    <xf numFmtId="164" fontId="25" fillId="8" borderId="1" xfId="7" applyFont="1" applyFill="1" applyBorder="1" applyAlignment="1">
      <alignment vertical="center"/>
    </xf>
    <xf numFmtId="164" fontId="29" fillId="8" borderId="1" xfId="3" applyNumberFormat="1" applyFont="1" applyFill="1" applyBorder="1" applyAlignment="1">
      <alignment vertical="center"/>
    </xf>
    <xf numFmtId="10" fontId="25" fillId="8" borderId="1" xfId="3" applyNumberFormat="1" applyFont="1" applyFill="1" applyBorder="1" applyAlignment="1">
      <alignment horizontal="center" vertical="center"/>
    </xf>
    <xf numFmtId="10" fontId="29" fillId="8" borderId="1" xfId="6" applyNumberFormat="1" applyFont="1" applyFill="1" applyBorder="1" applyAlignment="1">
      <alignment vertical="center"/>
    </xf>
    <xf numFmtId="0" fontId="31" fillId="0" borderId="0" xfId="0" applyFont="1"/>
    <xf numFmtId="0" fontId="0" fillId="0" borderId="0" xfId="0" applyBorder="1" applyAlignment="1">
      <alignment vertical="center"/>
    </xf>
    <xf numFmtId="2" fontId="0" fillId="0" borderId="0" xfId="0" applyNumberFormat="1" applyFont="1" applyAlignment="1">
      <alignment horizontal="center" vertical="center" wrapText="1"/>
    </xf>
    <xf numFmtId="44" fontId="33" fillId="0" borderId="0" xfId="0" applyNumberFormat="1" applyFont="1" applyAlignment="1">
      <alignment horizontal="right" vertical="center" wrapText="1"/>
    </xf>
    <xf numFmtId="44" fontId="16" fillId="0" borderId="0" xfId="0" applyNumberFormat="1" applyFont="1" applyAlignment="1">
      <alignment horizontal="right" vertical="center" wrapText="1"/>
    </xf>
    <xf numFmtId="0" fontId="16" fillId="0" borderId="0" xfId="0" applyFont="1" applyAlignment="1">
      <alignment vertical="center" wrapText="1"/>
    </xf>
    <xf numFmtId="0" fontId="30" fillId="0" borderId="0" xfId="0" applyFont="1" applyBorder="1" applyAlignment="1">
      <alignment horizontal="center" vertical="center"/>
    </xf>
    <xf numFmtId="2" fontId="0" fillId="0" borderId="0" xfId="0" applyNumberFormat="1" applyFont="1" applyBorder="1" applyAlignment="1">
      <alignment horizontal="center" vertical="center"/>
    </xf>
    <xf numFmtId="44" fontId="34" fillId="0" borderId="0" xfId="0" applyNumberFormat="1" applyFont="1" applyBorder="1" applyAlignment="1">
      <alignment horizontal="right" vertical="center"/>
    </xf>
    <xf numFmtId="44" fontId="30" fillId="0" borderId="0" xfId="0" applyNumberFormat="1" applyFont="1" applyBorder="1" applyAlignment="1">
      <alignment horizontal="right" vertical="center"/>
    </xf>
    <xf numFmtId="164" fontId="35" fillId="0" borderId="0" xfId="7" applyFont="1" applyFill="1" applyBorder="1" applyAlignment="1">
      <alignment horizontal="left" vertical="center" wrapText="1"/>
    </xf>
    <xf numFmtId="164" fontId="13" fillId="0" borderId="0" xfId="7" applyFont="1" applyFill="1" applyBorder="1" applyAlignment="1">
      <alignment horizontal="center" vertical="center" wrapText="1"/>
    </xf>
    <xf numFmtId="44" fontId="13" fillId="0" borderId="0" xfId="7" applyNumberFormat="1" applyFont="1" applyFill="1" applyBorder="1" applyAlignment="1">
      <alignment horizontal="right" vertical="center" wrapText="1"/>
    </xf>
    <xf numFmtId="164" fontId="13" fillId="9" borderId="0" xfId="7" applyFont="1" applyFill="1" applyBorder="1" applyAlignment="1">
      <alignment horizontal="center" vertical="center" wrapText="1"/>
    </xf>
    <xf numFmtId="0" fontId="32" fillId="0" borderId="0" xfId="5" applyFont="1" applyFill="1" applyAlignment="1"/>
    <xf numFmtId="0" fontId="0" fillId="0" borderId="0" xfId="0" applyAlignment="1">
      <alignment wrapText="1"/>
    </xf>
    <xf numFmtId="0" fontId="0" fillId="0" borderId="0" xfId="0" applyBorder="1" applyAlignment="1">
      <alignment vertical="center" wrapText="1"/>
    </xf>
    <xf numFmtId="10" fontId="27" fillId="0" borderId="1" xfId="6" applyNumberFormat="1" applyFont="1" applyFill="1" applyBorder="1" applyAlignment="1">
      <alignment horizontal="right" vertical="center" wrapText="1"/>
    </xf>
    <xf numFmtId="44" fontId="28" fillId="0" borderId="1" xfId="3" applyNumberFormat="1" applyFont="1" applyFill="1" applyBorder="1" applyAlignment="1">
      <alignment horizontal="right" vertical="center" wrapText="1"/>
    </xf>
    <xf numFmtId="0" fontId="13" fillId="0" borderId="0" xfId="0" applyFont="1" applyBorder="1" applyAlignment="1"/>
    <xf numFmtId="0" fontId="0" fillId="0" borderId="0" xfId="0" applyFont="1" applyBorder="1" applyAlignment="1"/>
    <xf numFmtId="0" fontId="13" fillId="0" borderId="0" xfId="7" applyNumberFormat="1" applyFont="1" applyFill="1" applyBorder="1" applyAlignment="1">
      <alignment vertical="center"/>
    </xf>
    <xf numFmtId="0" fontId="28" fillId="10" borderId="1" xfId="3" applyFont="1" applyFill="1" applyBorder="1" applyAlignment="1">
      <alignment horizontal="right" vertical="center" wrapText="1"/>
    </xf>
    <xf numFmtId="164" fontId="14" fillId="0" borderId="0" xfId="7" applyFont="1" applyFill="1" applyBorder="1" applyAlignment="1">
      <alignment horizontal="left" vertical="center"/>
    </xf>
    <xf numFmtId="44" fontId="34" fillId="0" borderId="0" xfId="0" applyNumberFormat="1" applyFont="1" applyFill="1" applyBorder="1" applyAlignment="1">
      <alignment horizontal="right" vertical="center"/>
    </xf>
    <xf numFmtId="0" fontId="26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17" fillId="0" borderId="0" xfId="0" applyFont="1" applyBorder="1" applyAlignment="1">
      <alignment vertical="center"/>
    </xf>
    <xf numFmtId="2" fontId="17" fillId="0" borderId="0" xfId="0" applyNumberFormat="1" applyFont="1" applyAlignment="1">
      <alignment vertical="center"/>
    </xf>
    <xf numFmtId="0" fontId="23" fillId="0" borderId="0" xfId="3" applyFont="1" applyAlignment="1">
      <alignment wrapText="1"/>
    </xf>
    <xf numFmtId="0" fontId="0" fillId="6" borderId="4" xfId="0" applyFill="1" applyBorder="1" applyAlignment="1">
      <alignment vertical="top" wrapText="1"/>
    </xf>
    <xf numFmtId="0" fontId="0" fillId="6" borderId="5" xfId="0" applyFill="1" applyBorder="1" applyAlignment="1">
      <alignment vertical="top" wrapText="1"/>
    </xf>
    <xf numFmtId="0" fontId="7" fillId="6" borderId="3" xfId="0" applyFont="1" applyFill="1" applyBorder="1" applyAlignment="1">
      <alignment vertical="top" wrapText="1"/>
    </xf>
    <xf numFmtId="0" fontId="7" fillId="6" borderId="4" xfId="0" applyFont="1" applyFill="1" applyBorder="1" applyAlignment="1">
      <alignment vertical="top" wrapText="1"/>
    </xf>
    <xf numFmtId="0" fontId="7" fillId="6" borderId="5" xfId="0" applyFont="1" applyFill="1" applyBorder="1" applyAlignment="1">
      <alignment vertical="top" wrapText="1"/>
    </xf>
    <xf numFmtId="0" fontId="19" fillId="6" borderId="3" xfId="0" applyFont="1" applyFill="1" applyBorder="1" applyAlignment="1">
      <alignment vertical="top" wrapText="1"/>
    </xf>
    <xf numFmtId="0" fontId="32" fillId="0" borderId="0" xfId="5" applyFont="1" applyFill="1" applyAlignment="1">
      <alignment horizontal="center"/>
    </xf>
    <xf numFmtId="0" fontId="19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 wrapText="1"/>
    </xf>
    <xf numFmtId="0" fontId="0" fillId="6" borderId="1" xfId="0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center" vertical="top" wrapText="1"/>
    </xf>
    <xf numFmtId="0" fontId="7" fillId="6" borderId="1" xfId="0" applyFont="1" applyFill="1" applyBorder="1" applyAlignment="1">
      <alignment horizontal="left" vertical="top" wrapText="1"/>
    </xf>
    <xf numFmtId="0" fontId="25" fillId="8" borderId="1" xfId="3" applyFont="1" applyFill="1" applyBorder="1" applyAlignment="1">
      <alignment horizontal="center" vertical="center"/>
    </xf>
    <xf numFmtId="10" fontId="30" fillId="0" borderId="1" xfId="6" applyNumberFormat="1" applyFont="1" applyBorder="1" applyAlignment="1">
      <alignment horizontal="center" vertical="center"/>
    </xf>
    <xf numFmtId="3" fontId="25" fillId="8" borderId="1" xfId="3" applyNumberFormat="1" applyFont="1" applyFill="1" applyBorder="1" applyAlignment="1">
      <alignment horizontal="center" vertical="center"/>
    </xf>
    <xf numFmtId="0" fontId="25" fillId="0" borderId="1" xfId="3" applyFont="1" applyBorder="1" applyAlignment="1">
      <alignment horizontal="left" vertical="center" wrapText="1"/>
    </xf>
    <xf numFmtId="0" fontId="26" fillId="0" borderId="1" xfId="3" applyFont="1" applyBorder="1" applyAlignment="1">
      <alignment horizontal="left" vertical="center" wrapText="1"/>
    </xf>
    <xf numFmtId="164" fontId="25" fillId="0" borderId="1" xfId="7" applyFont="1" applyBorder="1" applyAlignment="1">
      <alignment horizontal="center" vertical="center" wrapText="1"/>
    </xf>
    <xf numFmtId="10" fontId="16" fillId="0" borderId="1" xfId="6" applyNumberFormat="1" applyFont="1" applyBorder="1" applyAlignment="1">
      <alignment horizontal="center" vertical="center"/>
    </xf>
    <xf numFmtId="164" fontId="25" fillId="0" borderId="1" xfId="7" applyFont="1" applyFill="1" applyBorder="1" applyAlignment="1">
      <alignment horizontal="center" vertical="center" wrapText="1"/>
    </xf>
    <xf numFmtId="0" fontId="16" fillId="0" borderId="1" xfId="3" applyFont="1" applyBorder="1"/>
    <xf numFmtId="0" fontId="25" fillId="8" borderId="6" xfId="3" applyFont="1" applyFill="1" applyBorder="1" applyAlignment="1">
      <alignment horizontal="center" vertical="center" wrapText="1"/>
    </xf>
    <xf numFmtId="0" fontId="25" fillId="8" borderId="7" xfId="3" applyFont="1" applyFill="1" applyBorder="1" applyAlignment="1">
      <alignment horizontal="center" vertical="center" wrapText="1"/>
    </xf>
    <xf numFmtId="0" fontId="25" fillId="8" borderId="8" xfId="3" applyFont="1" applyFill="1" applyBorder="1" applyAlignment="1">
      <alignment horizontal="center" vertical="center" wrapText="1"/>
    </xf>
    <xf numFmtId="0" fontId="25" fillId="8" borderId="1" xfId="3" applyFont="1" applyFill="1" applyBorder="1" applyAlignment="1">
      <alignment horizontal="center" vertical="center" wrapText="1"/>
    </xf>
    <xf numFmtId="0" fontId="25" fillId="8" borderId="1" xfId="3" applyFont="1" applyFill="1" applyBorder="1" applyAlignment="1">
      <alignment horizontal="left" vertical="center"/>
    </xf>
    <xf numFmtId="0" fontId="26" fillId="8" borderId="1" xfId="3" applyFont="1" applyFill="1" applyBorder="1" applyAlignment="1">
      <alignment horizontal="center" vertical="center" wrapText="1"/>
    </xf>
    <xf numFmtId="0" fontId="26" fillId="8" borderId="1" xfId="3" applyFont="1" applyFill="1" applyBorder="1"/>
    <xf numFmtId="0" fontId="23" fillId="8" borderId="1" xfId="3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/>
    </xf>
    <xf numFmtId="0" fontId="22" fillId="0" borderId="0" xfId="5" applyFont="1" applyFill="1" applyAlignment="1">
      <alignment horizontal="center"/>
    </xf>
    <xf numFmtId="0" fontId="24" fillId="0" borderId="0" xfId="3" applyFont="1" applyAlignment="1">
      <alignment horizontal="center" vertical="center" wrapText="1"/>
    </xf>
    <xf numFmtId="0" fontId="23" fillId="0" borderId="0" xfId="3" applyFont="1" applyAlignment="1">
      <alignment horizontal="center" wrapText="1"/>
    </xf>
    <xf numFmtId="0" fontId="19" fillId="0" borderId="0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64" fontId="19" fillId="0" borderId="1" xfId="2" applyFont="1" applyFill="1" applyBorder="1" applyAlignment="1">
      <alignment horizontal="left" vertical="center" wrapText="1"/>
    </xf>
    <xf numFmtId="165" fontId="13" fillId="0" borderId="1" xfId="1" applyNumberFormat="1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left" vertical="top" wrapText="1"/>
    </xf>
    <xf numFmtId="0" fontId="15" fillId="0" borderId="4" xfId="0" applyFont="1" applyFill="1" applyBorder="1" applyAlignment="1">
      <alignment horizontal="left" vertical="top" wrapText="1"/>
    </xf>
    <xf numFmtId="0" fontId="15" fillId="0" borderId="5" xfId="0" applyFont="1" applyFill="1" applyBorder="1" applyAlignment="1">
      <alignment horizontal="left" vertical="top" wrapText="1"/>
    </xf>
    <xf numFmtId="165" fontId="13" fillId="0" borderId="1" xfId="0" applyNumberFormat="1" applyFont="1" applyFill="1" applyBorder="1" applyAlignment="1">
      <alignment horizontal="left" vertical="center"/>
    </xf>
    <xf numFmtId="165" fontId="13" fillId="0" borderId="3" xfId="1" applyNumberFormat="1" applyFont="1" applyFill="1" applyBorder="1" applyAlignment="1">
      <alignment horizontal="center" vertical="center"/>
    </xf>
    <xf numFmtId="165" fontId="13" fillId="0" borderId="4" xfId="1" applyNumberFormat="1" applyFont="1" applyFill="1" applyBorder="1" applyAlignment="1">
      <alignment horizontal="center" vertical="center"/>
    </xf>
    <xf numFmtId="165" fontId="13" fillId="0" borderId="5" xfId="1" applyNumberFormat="1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wrapText="1"/>
    </xf>
    <xf numFmtId="0" fontId="3" fillId="5" borderId="2" xfId="0" applyFont="1" applyFill="1" applyBorder="1" applyAlignment="1">
      <alignment horizontal="center" wrapText="1"/>
    </xf>
    <xf numFmtId="164" fontId="14" fillId="0" borderId="0" xfId="7" applyFont="1" applyFill="1" applyBorder="1" applyAlignment="1">
      <alignment horizontal="center" vertical="center"/>
    </xf>
    <xf numFmtId="10" fontId="13" fillId="0" borderId="0" xfId="8" applyNumberFormat="1" applyFont="1" applyFill="1" applyBorder="1" applyAlignment="1">
      <alignment horizontal="center" vertical="center" wrapText="1"/>
    </xf>
    <xf numFmtId="10" fontId="13" fillId="0" borderId="0" xfId="8" applyNumberFormat="1" applyFont="1" applyFill="1" applyBorder="1" applyAlignment="1">
      <alignment vertical="center"/>
    </xf>
    <xf numFmtId="10" fontId="17" fillId="0" borderId="0" xfId="8" applyNumberFormat="1" applyFont="1"/>
    <xf numFmtId="10" fontId="17" fillId="0" borderId="0" xfId="8" applyNumberFormat="1" applyFont="1" applyAlignment="1">
      <alignment vertical="center" wrapText="1"/>
    </xf>
    <xf numFmtId="10" fontId="1" fillId="0" borderId="0" xfId="8" applyNumberFormat="1" applyFont="1" applyAlignment="1">
      <alignment vertical="center"/>
    </xf>
    <xf numFmtId="10" fontId="17" fillId="0" borderId="0" xfId="8" applyNumberFormat="1" applyFont="1" applyBorder="1" applyAlignment="1">
      <alignment vertical="center"/>
    </xf>
    <xf numFmtId="10" fontId="17" fillId="0" borderId="0" xfId="8" applyNumberFormat="1" applyFont="1" applyAlignment="1">
      <alignment vertical="center"/>
    </xf>
    <xf numFmtId="0" fontId="28" fillId="0" borderId="1" xfId="3" applyFont="1" applyFill="1" applyBorder="1" applyAlignment="1">
      <alignment horizontal="right" vertical="center" wrapText="1"/>
    </xf>
  </cellXfs>
  <cellStyles count="9">
    <cellStyle name="Normal" xfId="0" builtinId="0"/>
    <cellStyle name="Normal 2" xfId="3"/>
    <cellStyle name="Normal 2 2" xfId="4"/>
    <cellStyle name="Normal_Plan1" xfId="5"/>
    <cellStyle name="Porcentagem" xfId="8" builtinId="5"/>
    <cellStyle name="Porcentagem 2" xfId="6"/>
    <cellStyle name="Separador de milhares 10 2" xfId="2"/>
    <cellStyle name="Separador de milhares 14" xfId="1"/>
    <cellStyle name="Vírgula 2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13</xdr:row>
      <xdr:rowOff>0</xdr:rowOff>
    </xdr:from>
    <xdr:ext cx="1333500" cy="1333500"/>
    <xdr:pic>
      <xdr:nvPicPr>
        <xdr:cNvPr id="2" name="Imagem 1" hidden="1"/>
        <xdr:cNvPicPr>
          <a:picLocks noSelect="1" noChangeAspect="1" noMove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36800" cy="2161540"/>
        </a:xfrm>
        <a:prstGeom prst="rect">
          <a:avLst/>
        </a:prstGeom>
      </xdr:spPr>
    </xdr:pic>
    <xdr:clientData/>
  </xdr:oneCellAnchor>
  <xdr:twoCellAnchor editAs="oneCell">
    <xdr:from>
      <xdr:col>0</xdr:col>
      <xdr:colOff>128796</xdr:colOff>
      <xdr:row>0</xdr:row>
      <xdr:rowOff>170621</xdr:rowOff>
    </xdr:from>
    <xdr:to>
      <xdr:col>1</xdr:col>
      <xdr:colOff>728871</xdr:colOff>
      <xdr:row>4</xdr:row>
      <xdr:rowOff>180146</xdr:rowOff>
    </xdr:to>
    <xdr:pic>
      <xdr:nvPicPr>
        <xdr:cNvPr id="4" name="Imagem 5" descr="WhatsApp Image 2021-01-05 at 0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t="19969" b="20372"/>
        <a:stretch>
          <a:fillRect/>
        </a:stretch>
      </xdr:blipFill>
      <xdr:spPr bwMode="auto">
        <a:xfrm>
          <a:off x="128796" y="170621"/>
          <a:ext cx="13620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463827</xdr:colOff>
      <xdr:row>271</xdr:row>
      <xdr:rowOff>8284</xdr:rowOff>
    </xdr:from>
    <xdr:ext cx="3752022" cy="719667"/>
    <xdr:sp macro="" textlink="">
      <xdr:nvSpPr>
        <xdr:cNvPr id="5" name="Text Box 2"/>
        <xdr:cNvSpPr txBox="1">
          <a:spLocks noChangeArrowheads="1"/>
        </xdr:cNvSpPr>
      </xdr:nvSpPr>
      <xdr:spPr bwMode="auto">
        <a:xfrm>
          <a:off x="463827" y="80921088"/>
          <a:ext cx="3752022" cy="71966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/>
          <a:r>
            <a:rPr lang="pt-BR" sz="1200" b="1">
              <a:latin typeface="+mn-lt"/>
              <a:ea typeface="+mn-ea"/>
              <a:cs typeface="+mn-cs"/>
            </a:rPr>
            <a:t>Carlos José de Oliveira Rebelo</a:t>
          </a:r>
          <a:endParaRPr lang="pt-BR" sz="1200">
            <a:latin typeface="+mn-lt"/>
            <a:ea typeface="+mn-ea"/>
            <a:cs typeface="+mn-cs"/>
          </a:endParaRPr>
        </a:p>
        <a:p>
          <a:pPr algn="ctr"/>
          <a:r>
            <a:rPr lang="pt-BR" sz="1200">
              <a:latin typeface="Arial Narrow" pitchFamily="34" charset="0"/>
              <a:ea typeface="+mn-ea"/>
              <a:cs typeface="+mn-cs"/>
            </a:rPr>
            <a:t>Secretário Municipal de Obras, Serviços Urbanos e Habitação.</a:t>
          </a:r>
        </a:p>
        <a:p>
          <a:pPr algn="ctr">
            <a:lnSpc>
              <a:spcPts val="1300"/>
            </a:lnSpc>
          </a:pPr>
          <a:r>
            <a:rPr lang="pt-BR" sz="1200">
              <a:latin typeface="Arial Narrow" pitchFamily="34" charset="0"/>
              <a:ea typeface="+mn-ea"/>
              <a:cs typeface="+mn-cs"/>
            </a:rPr>
            <a:t>Portaria nº 011/2021 – GP</a:t>
          </a:r>
        </a:p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  <xdr:oneCellAnchor>
    <xdr:from>
      <xdr:col>4</xdr:col>
      <xdr:colOff>372718</xdr:colOff>
      <xdr:row>271</xdr:row>
      <xdr:rowOff>50550</xdr:rowOff>
    </xdr:from>
    <xdr:ext cx="2488654" cy="719667"/>
    <xdr:sp macro="" textlink="">
      <xdr:nvSpPr>
        <xdr:cNvPr id="6" name="Text Box 2"/>
        <xdr:cNvSpPr txBox="1">
          <a:spLocks noChangeArrowheads="1"/>
        </xdr:cNvSpPr>
      </xdr:nvSpPr>
      <xdr:spPr bwMode="auto">
        <a:xfrm>
          <a:off x="9086022" y="80963354"/>
          <a:ext cx="2488654" cy="71966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/>
          <a:r>
            <a:rPr lang="pt-BR" sz="1200" b="1">
              <a:latin typeface="+mn-lt"/>
              <a:ea typeface="+mn-ea"/>
              <a:cs typeface="+mn-cs"/>
            </a:rPr>
            <a:t>Jéssica Gaia Gomes</a:t>
          </a:r>
          <a:endParaRPr lang="pt-BR" sz="1200">
            <a:latin typeface="+mn-lt"/>
            <a:ea typeface="+mn-ea"/>
            <a:cs typeface="+mn-cs"/>
          </a:endParaRPr>
        </a:p>
        <a:p>
          <a:pPr algn="ctr"/>
          <a:r>
            <a:rPr lang="pt-BR" sz="1200" b="0">
              <a:latin typeface="Arial Narrow" pitchFamily="34" charset="0"/>
              <a:ea typeface="+mn-ea"/>
              <a:cs typeface="+mn-cs"/>
            </a:rPr>
            <a:t>Engenheira</a:t>
          </a:r>
          <a:r>
            <a:rPr lang="pt-BR" sz="1200" b="0" baseline="0">
              <a:latin typeface="Arial Narrow" pitchFamily="34" charset="0"/>
              <a:ea typeface="+mn-ea"/>
              <a:cs typeface="+mn-cs"/>
            </a:rPr>
            <a:t> Civil</a:t>
          </a:r>
          <a:r>
            <a:rPr lang="pt-BR" sz="1200" b="0">
              <a:latin typeface="Arial Narrow" pitchFamily="34" charset="0"/>
              <a:ea typeface="+mn-ea"/>
              <a:cs typeface="+mn-cs"/>
            </a:rPr>
            <a:t>.</a:t>
          </a:r>
        </a:p>
        <a:p>
          <a:pPr algn="ctr">
            <a:lnSpc>
              <a:spcPts val="1300"/>
            </a:lnSpc>
          </a:pPr>
          <a:r>
            <a:rPr lang="pt-BR" sz="1200" b="0">
              <a:latin typeface="Arial Narrow" pitchFamily="34" charset="0"/>
              <a:ea typeface="+mn-ea"/>
              <a:cs typeface="+mn-cs"/>
            </a:rPr>
            <a:t>CREA </a:t>
          </a:r>
          <a:r>
            <a:rPr lang="pt-BR" sz="1200" b="0" i="0">
              <a:effectLst/>
              <a:latin typeface="Arial Narrow" panose="020B0606020202030204" pitchFamily="34" charset="0"/>
              <a:ea typeface="+mn-ea"/>
              <a:cs typeface="+mn-cs"/>
            </a:rPr>
            <a:t>151309327-4</a:t>
          </a:r>
          <a:endParaRPr lang="pt-BR" sz="1200" b="0">
            <a:latin typeface="Arial Narrow" pitchFamily="34" charset="0"/>
            <a:ea typeface="+mn-ea"/>
            <a:cs typeface="+mn-cs"/>
          </a:endParaRPr>
        </a:p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  <xdr:twoCellAnchor>
    <xdr:from>
      <xdr:col>6</xdr:col>
      <xdr:colOff>339587</xdr:colOff>
      <xdr:row>0</xdr:row>
      <xdr:rowOff>115957</xdr:rowOff>
    </xdr:from>
    <xdr:to>
      <xdr:col>6</xdr:col>
      <xdr:colOff>1126270</xdr:colOff>
      <xdr:row>4</xdr:row>
      <xdr:rowOff>147706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268239" y="115957"/>
          <a:ext cx="786683" cy="7937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128796</xdr:colOff>
      <xdr:row>0</xdr:row>
      <xdr:rowOff>170621</xdr:rowOff>
    </xdr:from>
    <xdr:to>
      <xdr:col>1</xdr:col>
      <xdr:colOff>728871</xdr:colOff>
      <xdr:row>4</xdr:row>
      <xdr:rowOff>161096</xdr:rowOff>
    </xdr:to>
    <xdr:pic>
      <xdr:nvPicPr>
        <xdr:cNvPr id="2" name="Imagem 5" descr="WhatsApp Image 2021-01-05 at 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t="19969" b="20372"/>
        <a:stretch>
          <a:fillRect/>
        </a:stretch>
      </xdr:blipFill>
      <xdr:spPr bwMode="auto">
        <a:xfrm>
          <a:off x="128796" y="170621"/>
          <a:ext cx="13620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339587</xdr:colOff>
      <xdr:row>0</xdr:row>
      <xdr:rowOff>115957</xdr:rowOff>
    </xdr:from>
    <xdr:to>
      <xdr:col>7</xdr:col>
      <xdr:colOff>1126270</xdr:colOff>
      <xdr:row>4</xdr:row>
      <xdr:rowOff>147706</xdr:rowOff>
    </xdr:to>
    <xdr:pic>
      <xdr:nvPicPr>
        <xdr:cNvPr id="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254987" y="115957"/>
          <a:ext cx="786683" cy="7937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137584</xdr:colOff>
      <xdr:row>270</xdr:row>
      <xdr:rowOff>1</xdr:rowOff>
    </xdr:from>
    <xdr:to>
      <xdr:col>1</xdr:col>
      <xdr:colOff>3074458</xdr:colOff>
      <xdr:row>274</xdr:row>
      <xdr:rowOff>31476</xdr:rowOff>
    </xdr:to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137584" y="83523668"/>
          <a:ext cx="3698874" cy="7934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/>
          <a:r>
            <a:rPr lang="pt-BR" sz="1200" b="1" i="0">
              <a:latin typeface="+mn-lt"/>
              <a:ea typeface="+mn-ea"/>
              <a:cs typeface="+mn-cs"/>
            </a:rPr>
            <a:t>Carlos José de Oliveira Rebelo</a:t>
          </a:r>
          <a:endParaRPr lang="pt-BR" sz="1200" i="0">
            <a:latin typeface="+mn-lt"/>
            <a:ea typeface="+mn-ea"/>
            <a:cs typeface="+mn-cs"/>
          </a:endParaRPr>
        </a:p>
        <a:p>
          <a:pPr algn="ctr"/>
          <a:r>
            <a:rPr lang="pt-BR" sz="1100">
              <a:latin typeface="+mn-lt"/>
              <a:ea typeface="+mn-ea"/>
              <a:cs typeface="+mn-cs"/>
            </a:rPr>
            <a:t>Secretário Municipal de Obras, Serviços Urbanos e Habitação</a:t>
          </a:r>
          <a:endParaRPr lang="pt-BR" sz="1200"/>
        </a:p>
        <a:p>
          <a:pPr algn="ctr"/>
          <a:r>
            <a:rPr lang="pt-BR" sz="1100">
              <a:latin typeface="+mn-lt"/>
              <a:ea typeface="+mn-ea"/>
              <a:cs typeface="+mn-cs"/>
            </a:rPr>
            <a:t>Engenheiro Civil – CREA 1503553540</a:t>
          </a:r>
          <a:endParaRPr lang="pt-BR" sz="1200"/>
        </a:p>
        <a:p>
          <a:pPr algn="ctr"/>
          <a:r>
            <a:rPr lang="pt-BR" sz="1100">
              <a:latin typeface="+mn-lt"/>
              <a:ea typeface="+mn-ea"/>
              <a:cs typeface="+mn-cs"/>
            </a:rPr>
            <a:t>Portaria nº 011/2021 – GP</a:t>
          </a:r>
          <a:endParaRPr lang="pt-BR" sz="1200"/>
        </a:p>
        <a:p>
          <a:pPr marL="0" indent="0" algn="ctr" rtl="0">
            <a:defRPr sz="1000"/>
          </a:pPr>
          <a:endParaRPr lang="pt-BR" sz="1200" b="1">
            <a:latin typeface="+mn-lt"/>
            <a:ea typeface="+mn-ea"/>
            <a:cs typeface="+mn-cs"/>
          </a:endParaRPr>
        </a:p>
        <a:p>
          <a:pPr marL="0" indent="0" algn="ctr" rtl="0">
            <a:lnSpc>
              <a:spcPts val="1400"/>
            </a:lnSpc>
            <a:defRPr sz="1000"/>
          </a:pPr>
          <a:endParaRPr lang="pt-BR" sz="1200" b="1">
            <a:latin typeface="+mn-lt"/>
            <a:ea typeface="+mn-ea"/>
            <a:cs typeface="+mn-cs"/>
          </a:endParaRPr>
        </a:p>
      </xdr:txBody>
    </xdr:sp>
    <xdr:clientData/>
  </xdr:twoCellAnchor>
  <xdr:oneCellAnchor>
    <xdr:from>
      <xdr:col>4</xdr:col>
      <xdr:colOff>211664</xdr:colOff>
      <xdr:row>270</xdr:row>
      <xdr:rowOff>6</xdr:rowOff>
    </xdr:from>
    <xdr:ext cx="3302182" cy="881903"/>
    <xdr:sp macro="" textlink="">
      <xdr:nvSpPr>
        <xdr:cNvPr id="7" name="Text Box 2"/>
        <xdr:cNvSpPr txBox="1">
          <a:spLocks noChangeArrowheads="1"/>
        </xdr:cNvSpPr>
      </xdr:nvSpPr>
      <xdr:spPr bwMode="auto">
        <a:xfrm>
          <a:off x="6053664" y="83523673"/>
          <a:ext cx="3302182" cy="881903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/>
          <a:r>
            <a:rPr lang="pt-BR" sz="1200" b="1" i="0" strike="noStrike">
              <a:solidFill>
                <a:srgbClr val="000000"/>
              </a:solidFill>
              <a:latin typeface="+mn-lt"/>
              <a:ea typeface="+mn-ea"/>
              <a:cs typeface="Arial" pitchFamily="34" charset="0"/>
            </a:rPr>
            <a:t>Ayla Regina de Araújo Galvão Arruda</a:t>
          </a:r>
        </a:p>
        <a:p>
          <a:pPr algn="ctr"/>
          <a:r>
            <a:rPr lang="pt-BR" sz="1200" b="0" i="0" strike="noStrike">
              <a:solidFill>
                <a:srgbClr val="000000"/>
              </a:solidFill>
              <a:latin typeface="+mn-lt"/>
              <a:ea typeface="+mn-ea"/>
              <a:cs typeface="Arial" pitchFamily="34" charset="0"/>
            </a:rPr>
            <a:t>Fiscal de Contrato </a:t>
          </a:r>
        </a:p>
        <a:p>
          <a:pPr algn="ctr"/>
          <a:r>
            <a:rPr lang="pt-BR" sz="1200" b="0" i="0" strike="noStrike">
              <a:solidFill>
                <a:srgbClr val="000000"/>
              </a:solidFill>
              <a:latin typeface="+mn-lt"/>
              <a:ea typeface="+mn-ea"/>
              <a:cs typeface="Arial" pitchFamily="34" charset="0"/>
            </a:rPr>
            <a:t>Engenheira Civil - CREA 151171400-0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944095</xdr:colOff>
      <xdr:row>0</xdr:row>
      <xdr:rowOff>115981</xdr:rowOff>
    </xdr:from>
    <xdr:to>
      <xdr:col>15</xdr:col>
      <xdr:colOff>711012</xdr:colOff>
      <xdr:row>4</xdr:row>
      <xdr:rowOff>179146</xdr:rowOff>
    </xdr:to>
    <xdr:pic>
      <xdr:nvPicPr>
        <xdr:cNvPr id="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5301" y="115981"/>
          <a:ext cx="876299" cy="869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237564</xdr:colOff>
      <xdr:row>0</xdr:row>
      <xdr:rowOff>145481</xdr:rowOff>
    </xdr:from>
    <xdr:ext cx="1438690" cy="814923"/>
    <xdr:pic>
      <xdr:nvPicPr>
        <xdr:cNvPr id="8" name="Imagem 7" descr="WhatsApp Image 2021-01-05 at 0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t="19969" b="20372"/>
        <a:stretch>
          <a:fillRect/>
        </a:stretch>
      </xdr:blipFill>
      <xdr:spPr bwMode="auto">
        <a:xfrm>
          <a:off x="237564" y="145481"/>
          <a:ext cx="1438690" cy="8149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1</xdr:col>
      <xdr:colOff>0</xdr:colOff>
      <xdr:row>76</xdr:row>
      <xdr:rowOff>0</xdr:rowOff>
    </xdr:from>
    <xdr:to>
      <xdr:col>3</xdr:col>
      <xdr:colOff>1043080</xdr:colOff>
      <xdr:row>79</xdr:row>
      <xdr:rowOff>188357</xdr:rowOff>
    </xdr:to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392206" y="9312088"/>
          <a:ext cx="3698874" cy="7934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/>
          <a:r>
            <a:rPr lang="pt-BR" sz="1200" b="1" i="0">
              <a:latin typeface="+mn-lt"/>
              <a:ea typeface="+mn-ea"/>
              <a:cs typeface="+mn-cs"/>
            </a:rPr>
            <a:t>Carlos José de Oliveira Rebelo</a:t>
          </a:r>
          <a:endParaRPr lang="pt-BR" sz="1200" i="0">
            <a:latin typeface="+mn-lt"/>
            <a:ea typeface="+mn-ea"/>
            <a:cs typeface="+mn-cs"/>
          </a:endParaRPr>
        </a:p>
        <a:p>
          <a:pPr algn="ctr"/>
          <a:r>
            <a:rPr lang="pt-BR" sz="1100">
              <a:latin typeface="+mn-lt"/>
              <a:ea typeface="+mn-ea"/>
              <a:cs typeface="+mn-cs"/>
            </a:rPr>
            <a:t>Secretário Municipal de Obras, Serviços Urbanos e Habitação</a:t>
          </a:r>
          <a:endParaRPr lang="pt-BR" sz="1200"/>
        </a:p>
        <a:p>
          <a:pPr algn="ctr"/>
          <a:r>
            <a:rPr lang="pt-BR" sz="1100">
              <a:latin typeface="+mn-lt"/>
              <a:ea typeface="+mn-ea"/>
              <a:cs typeface="+mn-cs"/>
            </a:rPr>
            <a:t>Engenheiro Civil – CREA 1503553540</a:t>
          </a:r>
          <a:endParaRPr lang="pt-BR" sz="1200"/>
        </a:p>
        <a:p>
          <a:pPr algn="ctr"/>
          <a:r>
            <a:rPr lang="pt-BR" sz="1100">
              <a:latin typeface="+mn-lt"/>
              <a:ea typeface="+mn-ea"/>
              <a:cs typeface="+mn-cs"/>
            </a:rPr>
            <a:t>Portaria nº 011/2021 – GP</a:t>
          </a:r>
          <a:endParaRPr lang="pt-BR" sz="1200"/>
        </a:p>
        <a:p>
          <a:pPr marL="0" indent="0" algn="ctr" rtl="0">
            <a:defRPr sz="1000"/>
          </a:pPr>
          <a:endParaRPr lang="pt-BR" sz="1200" b="1">
            <a:latin typeface="+mn-lt"/>
            <a:ea typeface="+mn-ea"/>
            <a:cs typeface="+mn-cs"/>
          </a:endParaRPr>
        </a:p>
        <a:p>
          <a:pPr marL="0" indent="0" algn="ctr" rtl="0">
            <a:lnSpc>
              <a:spcPts val="1400"/>
            </a:lnSpc>
            <a:defRPr sz="1000"/>
          </a:pPr>
          <a:endParaRPr lang="pt-BR" sz="1200" b="1">
            <a:latin typeface="+mn-lt"/>
            <a:ea typeface="+mn-ea"/>
            <a:cs typeface="+mn-cs"/>
          </a:endParaRPr>
        </a:p>
      </xdr:txBody>
    </xdr:sp>
    <xdr:clientData/>
  </xdr:twoCellAnchor>
  <xdr:oneCellAnchor>
    <xdr:from>
      <xdr:col>12</xdr:col>
      <xdr:colOff>503642</xdr:colOff>
      <xdr:row>76</xdr:row>
      <xdr:rowOff>5</xdr:rowOff>
    </xdr:from>
    <xdr:ext cx="3302182" cy="881903"/>
    <xdr:sp macro="" textlink="">
      <xdr:nvSpPr>
        <xdr:cNvPr id="9" name="Text Box 2"/>
        <xdr:cNvSpPr txBox="1">
          <a:spLocks noChangeArrowheads="1"/>
        </xdr:cNvSpPr>
      </xdr:nvSpPr>
      <xdr:spPr bwMode="auto">
        <a:xfrm>
          <a:off x="13536083" y="9312093"/>
          <a:ext cx="3302182" cy="881903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/>
          <a:r>
            <a:rPr lang="pt-BR" sz="1200" b="1" i="0" strike="noStrike">
              <a:solidFill>
                <a:srgbClr val="000000"/>
              </a:solidFill>
              <a:latin typeface="+mn-lt"/>
              <a:ea typeface="+mn-ea"/>
              <a:cs typeface="Arial" pitchFamily="34" charset="0"/>
            </a:rPr>
            <a:t>Ayla Regina de Araújo Galvão Arruda</a:t>
          </a:r>
        </a:p>
        <a:p>
          <a:pPr algn="ctr"/>
          <a:r>
            <a:rPr lang="pt-BR" sz="1200" b="0" i="0" strike="noStrike">
              <a:solidFill>
                <a:srgbClr val="000000"/>
              </a:solidFill>
              <a:latin typeface="+mn-lt"/>
              <a:ea typeface="+mn-ea"/>
              <a:cs typeface="Arial" pitchFamily="34" charset="0"/>
            </a:rPr>
            <a:t>Fiscal de Contrato </a:t>
          </a:r>
        </a:p>
        <a:p>
          <a:pPr algn="ctr"/>
          <a:r>
            <a:rPr lang="pt-BR" sz="1200" b="0" i="0" strike="noStrike">
              <a:solidFill>
                <a:srgbClr val="000000"/>
              </a:solidFill>
              <a:latin typeface="+mn-lt"/>
              <a:ea typeface="+mn-ea"/>
              <a:cs typeface="Arial" pitchFamily="34" charset="0"/>
            </a:rPr>
            <a:t>Engenheira Civil - CREA 151171400-0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291548</xdr:colOff>
      <xdr:row>0</xdr:row>
      <xdr:rowOff>85725</xdr:rowOff>
    </xdr:from>
    <xdr:to>
      <xdr:col>1</xdr:col>
      <xdr:colOff>0</xdr:colOff>
      <xdr:row>5</xdr:row>
      <xdr:rowOff>76200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548" y="85725"/>
          <a:ext cx="918127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700295</xdr:colOff>
      <xdr:row>0</xdr:row>
      <xdr:rowOff>164018</xdr:rowOff>
    </xdr:from>
    <xdr:to>
      <xdr:col>5</xdr:col>
      <xdr:colOff>581024</xdr:colOff>
      <xdr:row>5</xdr:row>
      <xdr:rowOff>45553</xdr:rowOff>
    </xdr:to>
    <xdr:pic>
      <xdr:nvPicPr>
        <xdr:cNvPr id="3" name="Imagem 5" descr="WhatsApp Image 2021-01-05 at 0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t="19969" b="20372"/>
        <a:stretch>
          <a:fillRect/>
        </a:stretch>
      </xdr:blipFill>
      <xdr:spPr bwMode="auto">
        <a:xfrm>
          <a:off x="7891670" y="164018"/>
          <a:ext cx="1595229" cy="843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333375</xdr:colOff>
      <xdr:row>246</xdr:row>
      <xdr:rowOff>66675</xdr:rowOff>
    </xdr:from>
    <xdr:ext cx="3724275" cy="719667"/>
    <xdr:sp macro="" textlink="">
      <xdr:nvSpPr>
        <xdr:cNvPr id="4" name="Text Box 2"/>
        <xdr:cNvSpPr txBox="1">
          <a:spLocks noChangeArrowheads="1"/>
        </xdr:cNvSpPr>
      </xdr:nvSpPr>
      <xdr:spPr bwMode="auto">
        <a:xfrm>
          <a:off x="333375" y="50873025"/>
          <a:ext cx="3724275" cy="71966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/>
          <a:r>
            <a:rPr lang="pt-BR" sz="1200" b="1">
              <a:latin typeface="+mn-lt"/>
              <a:ea typeface="+mn-ea"/>
              <a:cs typeface="+mn-cs"/>
            </a:rPr>
            <a:t>Carlos José de Oliveira Rebelo</a:t>
          </a:r>
          <a:endParaRPr lang="pt-BR" sz="1200">
            <a:latin typeface="+mn-lt"/>
            <a:ea typeface="+mn-ea"/>
            <a:cs typeface="+mn-cs"/>
          </a:endParaRPr>
        </a:p>
        <a:p>
          <a:pPr algn="ctr"/>
          <a:r>
            <a:rPr lang="pt-BR" sz="1200">
              <a:latin typeface="Arial Narrow" pitchFamily="34" charset="0"/>
              <a:ea typeface="+mn-ea"/>
              <a:cs typeface="+mn-cs"/>
            </a:rPr>
            <a:t>Secretário Municipal de Obras, Serviços Urbanos e Habitação.</a:t>
          </a:r>
        </a:p>
        <a:p>
          <a:pPr algn="ctr">
            <a:lnSpc>
              <a:spcPts val="1300"/>
            </a:lnSpc>
          </a:pPr>
          <a:r>
            <a:rPr lang="pt-BR" sz="1200">
              <a:latin typeface="Arial Narrow" pitchFamily="34" charset="0"/>
              <a:ea typeface="+mn-ea"/>
              <a:cs typeface="+mn-cs"/>
            </a:rPr>
            <a:t>Portaria nº 011/2021 – GP</a:t>
          </a:r>
        </a:p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  <xdr:oneCellAnchor>
    <xdr:from>
      <xdr:col>1</xdr:col>
      <xdr:colOff>5362575</xdr:colOff>
      <xdr:row>246</xdr:row>
      <xdr:rowOff>39782</xdr:rowOff>
    </xdr:from>
    <xdr:ext cx="2953309" cy="693644"/>
    <xdr:sp macro="" textlink="">
      <xdr:nvSpPr>
        <xdr:cNvPr id="5" name="Text Box 2"/>
        <xdr:cNvSpPr txBox="1">
          <a:spLocks noChangeArrowheads="1"/>
        </xdr:cNvSpPr>
      </xdr:nvSpPr>
      <xdr:spPr bwMode="auto">
        <a:xfrm>
          <a:off x="6572250" y="50846132"/>
          <a:ext cx="2953309" cy="693644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/>
          <a:r>
            <a:rPr lang="pt-BR" sz="1200" b="1">
              <a:latin typeface="+mn-lt"/>
              <a:ea typeface="+mn-ea"/>
              <a:cs typeface="+mn-cs"/>
            </a:rPr>
            <a:t>Jéssica Gaia Gomes</a:t>
          </a:r>
          <a:endParaRPr lang="pt-BR" sz="1200">
            <a:latin typeface="+mn-lt"/>
            <a:ea typeface="+mn-ea"/>
            <a:cs typeface="+mn-cs"/>
          </a:endParaRPr>
        </a:p>
        <a:p>
          <a:pPr algn="ctr"/>
          <a:r>
            <a:rPr lang="pt-BR" sz="1200" b="0">
              <a:latin typeface="Arial Narrow" pitchFamily="34" charset="0"/>
              <a:ea typeface="+mn-ea"/>
              <a:cs typeface="+mn-cs"/>
            </a:rPr>
            <a:t>Engenheira</a:t>
          </a:r>
          <a:r>
            <a:rPr lang="pt-BR" sz="1200" b="0" baseline="0">
              <a:latin typeface="Arial Narrow" pitchFamily="34" charset="0"/>
              <a:ea typeface="+mn-ea"/>
              <a:cs typeface="+mn-cs"/>
            </a:rPr>
            <a:t> Civil</a:t>
          </a:r>
          <a:r>
            <a:rPr lang="pt-BR" sz="1200" b="0">
              <a:latin typeface="Arial Narrow" pitchFamily="34" charset="0"/>
              <a:ea typeface="+mn-ea"/>
              <a:cs typeface="+mn-cs"/>
            </a:rPr>
            <a:t>.</a:t>
          </a:r>
        </a:p>
        <a:p>
          <a:pPr algn="ctr">
            <a:lnSpc>
              <a:spcPts val="1300"/>
            </a:lnSpc>
          </a:pPr>
          <a:r>
            <a:rPr lang="pt-BR" sz="1200" b="0">
              <a:latin typeface="Arial Narrow" pitchFamily="34" charset="0"/>
              <a:ea typeface="+mn-ea"/>
              <a:cs typeface="+mn-cs"/>
            </a:rPr>
            <a:t>CREA </a:t>
          </a:r>
          <a:r>
            <a:rPr lang="pt-BR" sz="1200" b="0" i="0">
              <a:effectLst/>
              <a:latin typeface="Arial Narrow" panose="020B0606020202030204" pitchFamily="34" charset="0"/>
              <a:ea typeface="+mn-ea"/>
              <a:cs typeface="+mn-cs"/>
            </a:rPr>
            <a:t>151309327-4</a:t>
          </a:r>
          <a:endParaRPr lang="pt-BR" sz="1200" b="0">
            <a:latin typeface="Arial Narrow" pitchFamily="34" charset="0"/>
            <a:ea typeface="+mn-ea"/>
            <a:cs typeface="+mn-cs"/>
          </a:endParaRPr>
        </a:p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%23SEC.%20OBRAS%202021%20-%202024/AN&#193;LISE%20DE%20PROPOSTAS/PREG&#195;O%20ELET&#212;NICO%20SRP%20-%2008-2021-26/LOTE%2001/SERVI&#199;OS%20-%20SECRETARIA%20DE%20EDUCA&#199;&#194;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ONÇALVES"/>
    </sheetNames>
    <sheetDataSet>
      <sheetData sheetId="0">
        <row r="14">
          <cell r="G14">
            <v>246.34</v>
          </cell>
        </row>
        <row r="15">
          <cell r="G15">
            <v>1.19</v>
          </cell>
        </row>
        <row r="16">
          <cell r="G16">
            <v>41.96</v>
          </cell>
        </row>
        <row r="17">
          <cell r="G17">
            <v>161.09</v>
          </cell>
        </row>
        <row r="18">
          <cell r="G18">
            <v>95.1</v>
          </cell>
        </row>
        <row r="21">
          <cell r="G21">
            <v>5.98</v>
          </cell>
        </row>
        <row r="22">
          <cell r="G22">
            <v>5.97</v>
          </cell>
        </row>
        <row r="23">
          <cell r="G23">
            <v>38.85</v>
          </cell>
        </row>
        <row r="24">
          <cell r="G24">
            <v>2.27</v>
          </cell>
        </row>
        <row r="25">
          <cell r="G25">
            <v>412.31</v>
          </cell>
        </row>
        <row r="26">
          <cell r="G26">
            <v>15.82</v>
          </cell>
        </row>
        <row r="27">
          <cell r="G27">
            <v>1.81</v>
          </cell>
        </row>
        <row r="28">
          <cell r="G28">
            <v>10.67</v>
          </cell>
        </row>
        <row r="29">
          <cell r="G29">
            <v>21.9</v>
          </cell>
        </row>
        <row r="30">
          <cell r="G30">
            <v>6.29</v>
          </cell>
        </row>
        <row r="31">
          <cell r="G31">
            <v>2.36</v>
          </cell>
        </row>
        <row r="32">
          <cell r="G32">
            <v>4.51</v>
          </cell>
        </row>
        <row r="33">
          <cell r="G33">
            <v>89.65</v>
          </cell>
        </row>
        <row r="34">
          <cell r="G34">
            <v>22.18</v>
          </cell>
        </row>
        <row r="35">
          <cell r="G35">
            <v>4.99</v>
          </cell>
        </row>
        <row r="36">
          <cell r="G36">
            <v>33.39</v>
          </cell>
        </row>
        <row r="37">
          <cell r="G37">
            <v>13.48</v>
          </cell>
        </row>
        <row r="38">
          <cell r="G38">
            <v>6.7</v>
          </cell>
        </row>
        <row r="39">
          <cell r="G39">
            <v>14.85</v>
          </cell>
        </row>
        <row r="40">
          <cell r="G40">
            <v>8.39</v>
          </cell>
        </row>
        <row r="41">
          <cell r="G41">
            <v>106</v>
          </cell>
        </row>
        <row r="42">
          <cell r="G42">
            <v>121.65</v>
          </cell>
        </row>
        <row r="45">
          <cell r="G45">
            <v>59.08</v>
          </cell>
        </row>
        <row r="46">
          <cell r="G46">
            <v>4.37</v>
          </cell>
        </row>
        <row r="47">
          <cell r="G47">
            <v>630.72</v>
          </cell>
        </row>
        <row r="48">
          <cell r="G48">
            <v>2522.86</v>
          </cell>
        </row>
        <row r="49">
          <cell r="G49">
            <v>4.46</v>
          </cell>
        </row>
        <row r="50">
          <cell r="G50">
            <v>35.880000000000003</v>
          </cell>
        </row>
        <row r="53">
          <cell r="G53">
            <v>630.72</v>
          </cell>
        </row>
        <row r="54">
          <cell r="G54">
            <v>4.46</v>
          </cell>
        </row>
        <row r="55">
          <cell r="G55">
            <v>131.5</v>
          </cell>
        </row>
        <row r="58">
          <cell r="G58">
            <v>61.83</v>
          </cell>
        </row>
        <row r="59">
          <cell r="G59">
            <v>79.95</v>
          </cell>
        </row>
        <row r="60">
          <cell r="G60">
            <v>94.29</v>
          </cell>
        </row>
        <row r="61">
          <cell r="G61">
            <v>98.87</v>
          </cell>
        </row>
        <row r="62">
          <cell r="G62">
            <v>542.25</v>
          </cell>
        </row>
        <row r="63">
          <cell r="G63">
            <v>508.89</v>
          </cell>
        </row>
        <row r="64">
          <cell r="G64">
            <v>45.54</v>
          </cell>
        </row>
        <row r="65">
          <cell r="G65">
            <v>66.91</v>
          </cell>
        </row>
        <row r="68">
          <cell r="G68">
            <v>54.7</v>
          </cell>
        </row>
        <row r="69">
          <cell r="G69">
            <v>1920.44</v>
          </cell>
        </row>
        <row r="70">
          <cell r="G70">
            <v>24.23</v>
          </cell>
        </row>
        <row r="71">
          <cell r="G71">
            <v>65.180000000000007</v>
          </cell>
        </row>
        <row r="72">
          <cell r="G72">
            <v>33.340000000000003</v>
          </cell>
        </row>
        <row r="73">
          <cell r="G73">
            <v>48.62</v>
          </cell>
        </row>
        <row r="74">
          <cell r="G74">
            <v>81.03</v>
          </cell>
        </row>
        <row r="75">
          <cell r="G75">
            <v>1685.48</v>
          </cell>
        </row>
        <row r="76">
          <cell r="G76">
            <v>58.37</v>
          </cell>
        </row>
        <row r="77">
          <cell r="G77">
            <v>17.170000000000002</v>
          </cell>
        </row>
        <row r="80">
          <cell r="G80">
            <v>46.97</v>
          </cell>
        </row>
        <row r="81">
          <cell r="G81">
            <v>26.49</v>
          </cell>
        </row>
        <row r="82">
          <cell r="G82">
            <v>30.36</v>
          </cell>
        </row>
        <row r="85">
          <cell r="G85">
            <v>677.77</v>
          </cell>
        </row>
        <row r="86">
          <cell r="G86">
            <v>643.5</v>
          </cell>
        </row>
        <row r="87">
          <cell r="G87">
            <v>637.5</v>
          </cell>
        </row>
        <row r="88">
          <cell r="G88">
            <v>23.31</v>
          </cell>
        </row>
        <row r="89">
          <cell r="G89">
            <v>24.6</v>
          </cell>
        </row>
        <row r="90">
          <cell r="G90">
            <v>25.87</v>
          </cell>
        </row>
        <row r="91">
          <cell r="G91">
            <v>349.68</v>
          </cell>
        </row>
        <row r="92">
          <cell r="G92">
            <v>783.88</v>
          </cell>
        </row>
        <row r="93">
          <cell r="G93">
            <v>256.56</v>
          </cell>
        </row>
        <row r="94">
          <cell r="G94">
            <v>417.9</v>
          </cell>
        </row>
        <row r="95">
          <cell r="G95">
            <v>391.24</v>
          </cell>
        </row>
        <row r="96">
          <cell r="G96">
            <v>406.89</v>
          </cell>
        </row>
        <row r="97">
          <cell r="G97">
            <v>299.69</v>
          </cell>
        </row>
        <row r="98">
          <cell r="G98">
            <v>71.180000000000007</v>
          </cell>
        </row>
        <row r="99">
          <cell r="G99">
            <v>37.32</v>
          </cell>
        </row>
        <row r="102">
          <cell r="G102">
            <v>2.63</v>
          </cell>
        </row>
        <row r="103">
          <cell r="G103">
            <v>4.26</v>
          </cell>
        </row>
        <row r="104">
          <cell r="G104">
            <v>10.18</v>
          </cell>
        </row>
        <row r="105">
          <cell r="G105">
            <v>15.33</v>
          </cell>
        </row>
        <row r="106">
          <cell r="G106">
            <v>23.23</v>
          </cell>
        </row>
        <row r="107">
          <cell r="G107">
            <v>6.44</v>
          </cell>
        </row>
        <row r="108">
          <cell r="G108">
            <v>7.43</v>
          </cell>
        </row>
        <row r="109">
          <cell r="G109">
            <v>8.5299999999999994</v>
          </cell>
        </row>
        <row r="110">
          <cell r="G110">
            <v>157.55000000000001</v>
          </cell>
        </row>
        <row r="111">
          <cell r="G111">
            <v>10.26</v>
          </cell>
        </row>
        <row r="112">
          <cell r="G112">
            <v>42.38</v>
          </cell>
        </row>
        <row r="113">
          <cell r="G113">
            <v>43.2</v>
          </cell>
        </row>
        <row r="114">
          <cell r="G114">
            <v>44.76</v>
          </cell>
        </row>
        <row r="115">
          <cell r="G115">
            <v>44.76</v>
          </cell>
        </row>
        <row r="116">
          <cell r="G116">
            <v>46.7</v>
          </cell>
        </row>
        <row r="117">
          <cell r="G117">
            <v>49.13</v>
          </cell>
        </row>
        <row r="118">
          <cell r="G118">
            <v>8.49</v>
          </cell>
        </row>
        <row r="119">
          <cell r="G119">
            <v>8.91</v>
          </cell>
        </row>
        <row r="120">
          <cell r="G120">
            <v>9.69</v>
          </cell>
        </row>
        <row r="121">
          <cell r="G121">
            <v>10.65</v>
          </cell>
        </row>
        <row r="122">
          <cell r="G122">
            <v>15.46</v>
          </cell>
        </row>
        <row r="123">
          <cell r="G123">
            <v>52.88</v>
          </cell>
        </row>
        <row r="124">
          <cell r="G124">
            <v>56.45</v>
          </cell>
        </row>
        <row r="125">
          <cell r="G125">
            <v>69.73</v>
          </cell>
        </row>
        <row r="126">
          <cell r="G126">
            <v>6.17</v>
          </cell>
        </row>
        <row r="127">
          <cell r="G127">
            <v>7.76</v>
          </cell>
        </row>
        <row r="128">
          <cell r="G128">
            <v>16.39</v>
          </cell>
        </row>
        <row r="129">
          <cell r="G129">
            <v>20.74</v>
          </cell>
        </row>
        <row r="130">
          <cell r="G130">
            <v>86.32</v>
          </cell>
        </row>
        <row r="131">
          <cell r="G131">
            <v>53.75</v>
          </cell>
        </row>
        <row r="132">
          <cell r="G132">
            <v>13.29</v>
          </cell>
        </row>
        <row r="133">
          <cell r="G133">
            <v>41.66</v>
          </cell>
        </row>
        <row r="134">
          <cell r="G134">
            <v>54.44</v>
          </cell>
        </row>
        <row r="135">
          <cell r="G135">
            <v>15.69</v>
          </cell>
        </row>
        <row r="136">
          <cell r="G136">
            <v>69.03</v>
          </cell>
        </row>
        <row r="137">
          <cell r="G137">
            <v>149.88</v>
          </cell>
        </row>
        <row r="138">
          <cell r="G138">
            <v>134.43</v>
          </cell>
        </row>
        <row r="139">
          <cell r="G139">
            <v>356.06</v>
          </cell>
        </row>
        <row r="140">
          <cell r="G140">
            <v>406.83</v>
          </cell>
        </row>
        <row r="141">
          <cell r="G141">
            <v>652.53</v>
          </cell>
        </row>
        <row r="142">
          <cell r="G142">
            <v>276.7</v>
          </cell>
        </row>
        <row r="146">
          <cell r="G146">
            <v>353.34</v>
          </cell>
        </row>
        <row r="147">
          <cell r="G147">
            <v>6.68</v>
          </cell>
        </row>
        <row r="148">
          <cell r="G148">
            <v>11.17</v>
          </cell>
        </row>
        <row r="149">
          <cell r="G149">
            <v>10.43</v>
          </cell>
        </row>
        <row r="150">
          <cell r="G150">
            <v>11.99</v>
          </cell>
        </row>
        <row r="151">
          <cell r="G151">
            <v>19.850000000000001</v>
          </cell>
        </row>
        <row r="152">
          <cell r="G152">
            <v>726.37</v>
          </cell>
        </row>
        <row r="153">
          <cell r="G153">
            <v>557.84</v>
          </cell>
        </row>
        <row r="154">
          <cell r="G154">
            <v>2863.51</v>
          </cell>
        </row>
        <row r="157">
          <cell r="G157">
            <v>75.8</v>
          </cell>
        </row>
        <row r="158">
          <cell r="G158">
            <v>179.28</v>
          </cell>
        </row>
        <row r="159">
          <cell r="G159">
            <v>1812.63</v>
          </cell>
        </row>
        <row r="160">
          <cell r="G160">
            <v>12256.41</v>
          </cell>
        </row>
        <row r="161">
          <cell r="G161">
            <v>7260.96</v>
          </cell>
        </row>
        <row r="162">
          <cell r="G162">
            <v>304.13</v>
          </cell>
        </row>
        <row r="163">
          <cell r="G163">
            <v>9</v>
          </cell>
        </row>
        <row r="164">
          <cell r="G164">
            <v>40.46</v>
          </cell>
        </row>
        <row r="165">
          <cell r="G165">
            <v>14.01</v>
          </cell>
        </row>
        <row r="166">
          <cell r="G166">
            <v>20.79</v>
          </cell>
        </row>
        <row r="170">
          <cell r="G170">
            <v>3.46</v>
          </cell>
        </row>
        <row r="171">
          <cell r="G171">
            <v>26.65</v>
          </cell>
        </row>
        <row r="172">
          <cell r="G172">
            <v>31.38</v>
          </cell>
        </row>
        <row r="173">
          <cell r="G173">
            <v>51.63</v>
          </cell>
        </row>
        <row r="174">
          <cell r="G174">
            <v>65.47</v>
          </cell>
        </row>
        <row r="175">
          <cell r="G175">
            <v>4.76</v>
          </cell>
        </row>
        <row r="176">
          <cell r="G176">
            <v>28.65</v>
          </cell>
        </row>
        <row r="179">
          <cell r="G179">
            <v>2.14</v>
          </cell>
        </row>
        <row r="180">
          <cell r="G180">
            <v>9.7200000000000006</v>
          </cell>
        </row>
        <row r="181">
          <cell r="G181">
            <v>17.14</v>
          </cell>
        </row>
        <row r="182">
          <cell r="G182">
            <v>12.24</v>
          </cell>
        </row>
        <row r="183">
          <cell r="G183">
            <v>8.33</v>
          </cell>
        </row>
        <row r="184">
          <cell r="G184">
            <v>13.44</v>
          </cell>
        </row>
        <row r="185">
          <cell r="G185">
            <v>31.31</v>
          </cell>
        </row>
        <row r="186">
          <cell r="G186">
            <v>10.65</v>
          </cell>
        </row>
        <row r="187">
          <cell r="G187">
            <v>10.02</v>
          </cell>
        </row>
        <row r="190">
          <cell r="G190">
            <v>37.9</v>
          </cell>
        </row>
        <row r="191">
          <cell r="G191">
            <v>44.24</v>
          </cell>
        </row>
        <row r="192">
          <cell r="G192">
            <v>578.12</v>
          </cell>
        </row>
        <row r="193">
          <cell r="G193">
            <v>64.959999999999994</v>
          </cell>
        </row>
        <row r="194">
          <cell r="G194">
            <v>96.93</v>
          </cell>
        </row>
        <row r="195">
          <cell r="G195">
            <v>51.35</v>
          </cell>
        </row>
        <row r="196">
          <cell r="G196">
            <v>12.15</v>
          </cell>
        </row>
        <row r="197">
          <cell r="G197">
            <v>50.61</v>
          </cell>
        </row>
        <row r="198">
          <cell r="G198">
            <v>101.5</v>
          </cell>
        </row>
        <row r="199">
          <cell r="G199">
            <v>172.9</v>
          </cell>
        </row>
        <row r="200">
          <cell r="G200">
            <v>81.010000000000005</v>
          </cell>
        </row>
        <row r="203">
          <cell r="G203">
            <v>219.27</v>
          </cell>
        </row>
        <row r="204">
          <cell r="G204">
            <v>151.71</v>
          </cell>
        </row>
        <row r="205">
          <cell r="G205">
            <v>88.65</v>
          </cell>
        </row>
        <row r="206">
          <cell r="G206">
            <v>431.61</v>
          </cell>
        </row>
        <row r="207">
          <cell r="G207">
            <v>273.06</v>
          </cell>
        </row>
        <row r="208">
          <cell r="G208">
            <v>166.13</v>
          </cell>
        </row>
        <row r="209">
          <cell r="G209">
            <v>455.33</v>
          </cell>
        </row>
        <row r="210">
          <cell r="G210">
            <v>68.98</v>
          </cell>
        </row>
        <row r="211">
          <cell r="G211">
            <v>35.04</v>
          </cell>
        </row>
        <row r="212">
          <cell r="G212">
            <v>90.85</v>
          </cell>
        </row>
        <row r="213">
          <cell r="G213">
            <v>243.83</v>
          </cell>
        </row>
        <row r="214">
          <cell r="G214">
            <v>355.11</v>
          </cell>
        </row>
        <row r="215">
          <cell r="G215">
            <v>162.03</v>
          </cell>
        </row>
        <row r="216">
          <cell r="G216">
            <v>121.12</v>
          </cell>
        </row>
        <row r="217">
          <cell r="G217">
            <v>28.34</v>
          </cell>
        </row>
        <row r="218">
          <cell r="G218">
            <v>88</v>
          </cell>
        </row>
        <row r="221">
          <cell r="G221">
            <v>92.91</v>
          </cell>
        </row>
        <row r="222">
          <cell r="G222">
            <v>11.85</v>
          </cell>
        </row>
        <row r="223">
          <cell r="G223">
            <v>8.61</v>
          </cell>
        </row>
        <row r="224">
          <cell r="G224">
            <v>4.25</v>
          </cell>
        </row>
        <row r="225">
          <cell r="G225">
            <v>107.87</v>
          </cell>
        </row>
        <row r="226">
          <cell r="G226">
            <v>38.24</v>
          </cell>
        </row>
        <row r="227">
          <cell r="G227">
            <v>48.46</v>
          </cell>
        </row>
        <row r="228">
          <cell r="G228">
            <v>68.05</v>
          </cell>
        </row>
        <row r="229">
          <cell r="G229">
            <v>38.840000000000003</v>
          </cell>
        </row>
        <row r="230">
          <cell r="G230">
            <v>262.51</v>
          </cell>
        </row>
        <row r="231">
          <cell r="G231">
            <v>32.369999999999997</v>
          </cell>
        </row>
        <row r="232">
          <cell r="G232">
            <v>166.35</v>
          </cell>
        </row>
        <row r="235">
          <cell r="G235">
            <v>31.53</v>
          </cell>
        </row>
        <row r="236">
          <cell r="G236">
            <v>59.07</v>
          </cell>
        </row>
        <row r="237">
          <cell r="G237">
            <v>6.18</v>
          </cell>
        </row>
        <row r="238">
          <cell r="G238">
            <v>66.48</v>
          </cell>
        </row>
        <row r="239">
          <cell r="G239">
            <v>78.17</v>
          </cell>
        </row>
        <row r="240">
          <cell r="G240">
            <v>130.81</v>
          </cell>
        </row>
        <row r="243">
          <cell r="G243">
            <v>184.26</v>
          </cell>
        </row>
        <row r="244">
          <cell r="G244">
            <v>68.77</v>
          </cell>
        </row>
        <row r="245">
          <cell r="G245">
            <v>1076.55</v>
          </cell>
        </row>
        <row r="246">
          <cell r="G246">
            <v>224.23</v>
          </cell>
        </row>
        <row r="247">
          <cell r="G247">
            <v>41.93</v>
          </cell>
        </row>
        <row r="248">
          <cell r="G248">
            <v>43.72</v>
          </cell>
        </row>
        <row r="249">
          <cell r="G249">
            <v>66.02</v>
          </cell>
        </row>
        <row r="250">
          <cell r="G250">
            <v>27.72</v>
          </cell>
        </row>
        <row r="253">
          <cell r="G253">
            <v>2978.73</v>
          </cell>
        </row>
        <row r="254">
          <cell r="G254">
            <v>630.42999999999995</v>
          </cell>
        </row>
        <row r="255">
          <cell r="G255">
            <v>5.05</v>
          </cell>
        </row>
        <row r="256">
          <cell r="G256">
            <v>596.04999999999995</v>
          </cell>
        </row>
        <row r="257">
          <cell r="G257">
            <v>22.52</v>
          </cell>
        </row>
        <row r="258">
          <cell r="G258">
            <v>329.82</v>
          </cell>
        </row>
        <row r="259">
          <cell r="G259">
            <v>146.9</v>
          </cell>
        </row>
        <row r="260">
          <cell r="G260">
            <v>441.57</v>
          </cell>
        </row>
        <row r="261">
          <cell r="G261">
            <v>92.83</v>
          </cell>
        </row>
        <row r="262">
          <cell r="G262">
            <v>25786.91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267"/>
  <sheetViews>
    <sheetView showOutlineSymbols="0" showWhiteSpace="0" topLeftCell="A253" zoomScaleNormal="100" workbookViewId="0">
      <selection activeCell="G266" sqref="G266"/>
    </sheetView>
  </sheetViews>
  <sheetFormatPr defaultRowHeight="14.25"/>
  <cols>
    <col min="1" max="1" width="10" style="8" bestFit="1" customWidth="1"/>
    <col min="2" max="2" width="60" bestFit="1" customWidth="1"/>
    <col min="3" max="3" width="8" bestFit="1" customWidth="1"/>
    <col min="4" max="4" width="13" style="11" bestFit="1" customWidth="1"/>
    <col min="5" max="6" width="13" style="14" bestFit="1" customWidth="1"/>
    <col min="7" max="7" width="17" style="14" bestFit="1" customWidth="1"/>
  </cols>
  <sheetData>
    <row r="1" spans="1:26" s="20" customFormat="1">
      <c r="A1" s="8"/>
      <c r="D1" s="11"/>
      <c r="E1" s="14"/>
      <c r="F1" s="14"/>
      <c r="G1" s="14"/>
    </row>
    <row r="2" spans="1:26" s="20" customFormat="1">
      <c r="A2" s="8"/>
      <c r="D2" s="11"/>
      <c r="E2" s="14"/>
      <c r="F2" s="14"/>
      <c r="G2" s="14"/>
    </row>
    <row r="3" spans="1:26" s="46" customFormat="1" ht="15.75">
      <c r="A3" s="83" t="s">
        <v>593</v>
      </c>
      <c r="B3" s="83"/>
      <c r="C3" s="83"/>
      <c r="D3" s="83"/>
      <c r="E3" s="83"/>
      <c r="F3" s="83"/>
      <c r="G3" s="83"/>
    </row>
    <row r="4" spans="1:26" s="46" customFormat="1" ht="15.75">
      <c r="A4" s="83" t="s">
        <v>594</v>
      </c>
      <c r="B4" s="83"/>
      <c r="C4" s="83"/>
      <c r="D4" s="83"/>
      <c r="E4" s="83"/>
      <c r="F4" s="83"/>
      <c r="G4" s="83"/>
    </row>
    <row r="5" spans="1:26" s="46" customFormat="1" ht="15.75">
      <c r="A5" s="83" t="s">
        <v>623</v>
      </c>
      <c r="B5" s="83"/>
      <c r="C5" s="83"/>
      <c r="D5" s="83"/>
      <c r="E5" s="83"/>
      <c r="F5" s="83"/>
      <c r="G5" s="83"/>
    </row>
    <row r="6" spans="1:26" s="51" customFormat="1" ht="15.75" customHeight="1">
      <c r="A6" s="47"/>
      <c r="B6" s="47"/>
      <c r="C6" s="47"/>
      <c r="D6" s="48"/>
      <c r="E6" s="49"/>
      <c r="F6" s="49"/>
      <c r="G6" s="50"/>
    </row>
    <row r="7" spans="1:26" s="51" customFormat="1" ht="15">
      <c r="A7" s="84" t="s">
        <v>624</v>
      </c>
      <c r="B7" s="84"/>
      <c r="C7" s="84"/>
      <c r="D7" s="84"/>
      <c r="E7" s="84"/>
      <c r="F7" s="84"/>
      <c r="G7" s="84"/>
    </row>
    <row r="8" spans="1:26" s="51" customFormat="1" ht="15.75" customHeight="1">
      <c r="A8" s="47"/>
      <c r="B8" s="47"/>
      <c r="C8" s="47"/>
      <c r="D8" s="48"/>
      <c r="E8" s="49"/>
      <c r="F8" s="49"/>
      <c r="G8" s="50"/>
    </row>
    <row r="9" spans="1:26" s="51" customFormat="1" ht="48.75" customHeight="1">
      <c r="A9" s="85" t="s">
        <v>640</v>
      </c>
      <c r="B9" s="85"/>
      <c r="C9" s="85"/>
      <c r="D9" s="85"/>
      <c r="E9" s="85"/>
      <c r="F9" s="85"/>
      <c r="G9" s="85"/>
    </row>
    <row r="10" spans="1:26" s="51" customFormat="1" ht="15.75" customHeight="1">
      <c r="A10" s="52"/>
      <c r="B10" s="52"/>
      <c r="C10" s="52"/>
      <c r="D10" s="53"/>
      <c r="E10" s="54"/>
      <c r="F10" s="70"/>
      <c r="G10" s="55"/>
    </row>
    <row r="11" spans="1:26" s="51" customFormat="1" ht="12.75" customHeight="1">
      <c r="A11" s="69"/>
      <c r="B11" s="56"/>
      <c r="C11" s="57"/>
      <c r="D11" s="57"/>
      <c r="E11" s="58"/>
      <c r="F11" s="58"/>
      <c r="G11" s="58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9"/>
      <c r="Y11" s="57"/>
      <c r="Z11" s="57"/>
    </row>
    <row r="12" spans="1:26" s="51" customFormat="1" ht="12.75" customHeight="1">
      <c r="A12" s="67" t="s">
        <v>639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</row>
    <row r="13" spans="1:26" s="20" customFormat="1" ht="15" customHeight="1">
      <c r="A13" s="65" t="s">
        <v>625</v>
      </c>
      <c r="B13" s="66"/>
      <c r="C13" s="66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</row>
    <row r="14" spans="1:26" ht="28.5" customHeight="1">
      <c r="A14" s="2" t="s">
        <v>0</v>
      </c>
      <c r="B14" s="2" t="s">
        <v>1</v>
      </c>
      <c r="C14" s="3" t="s">
        <v>2</v>
      </c>
      <c r="D14" s="9" t="s">
        <v>3</v>
      </c>
      <c r="E14" s="12" t="s">
        <v>4</v>
      </c>
      <c r="F14" s="12" t="s">
        <v>5</v>
      </c>
      <c r="G14" s="12" t="s">
        <v>6</v>
      </c>
    </row>
    <row r="15" spans="1:26">
      <c r="A15" s="6" t="s">
        <v>7</v>
      </c>
      <c r="B15" s="86"/>
      <c r="C15" s="86"/>
      <c r="D15" s="86"/>
      <c r="E15" s="86"/>
      <c r="F15" s="86"/>
      <c r="G15" s="86"/>
      <c r="H15">
        <v>1.2882</v>
      </c>
    </row>
    <row r="16" spans="1:26" ht="15" customHeight="1">
      <c r="A16" s="7" t="s">
        <v>9</v>
      </c>
      <c r="B16" s="4" t="s">
        <v>378</v>
      </c>
      <c r="C16" s="5" t="s">
        <v>10</v>
      </c>
      <c r="D16" s="10">
        <f>20*4</f>
        <v>80</v>
      </c>
      <c r="E16" s="13">
        <f>[1]GONÇALVES!G14</f>
        <v>246.34</v>
      </c>
      <c r="F16" s="13">
        <f>E16*$H$15</f>
        <v>317.33999999999997</v>
      </c>
      <c r="G16" s="13">
        <f>D16*F16</f>
        <v>25387.200000000001</v>
      </c>
    </row>
    <row r="17" spans="1:7" ht="30" customHeight="1">
      <c r="A17" s="7" t="s">
        <v>11</v>
      </c>
      <c r="B17" s="4" t="s">
        <v>12</v>
      </c>
      <c r="C17" s="5" t="s">
        <v>10</v>
      </c>
      <c r="D17" s="10">
        <v>2000</v>
      </c>
      <c r="E17" s="13">
        <f>[1]GONÇALVES!G15</f>
        <v>1.19</v>
      </c>
      <c r="F17" s="13">
        <f t="shared" ref="F17:F20" si="0">E17*$H$15</f>
        <v>1.53</v>
      </c>
      <c r="G17" s="13">
        <f t="shared" ref="G17:G20" si="1">D17*F17</f>
        <v>3060</v>
      </c>
    </row>
    <row r="18" spans="1:7" ht="25.5">
      <c r="A18" s="7" t="s">
        <v>13</v>
      </c>
      <c r="B18" s="4" t="s">
        <v>14</v>
      </c>
      <c r="C18" s="5" t="s">
        <v>15</v>
      </c>
      <c r="D18" s="10">
        <v>1000</v>
      </c>
      <c r="E18" s="13">
        <f>[1]GONÇALVES!G16</f>
        <v>41.96</v>
      </c>
      <c r="F18" s="13">
        <f t="shared" si="0"/>
        <v>54.05</v>
      </c>
      <c r="G18" s="13">
        <f t="shared" si="1"/>
        <v>54050</v>
      </c>
    </row>
    <row r="19" spans="1:7">
      <c r="A19" s="7" t="s">
        <v>16</v>
      </c>
      <c r="B19" s="4" t="s">
        <v>379</v>
      </c>
      <c r="C19" s="5" t="s">
        <v>10</v>
      </c>
      <c r="D19" s="10">
        <f>2.5*1.5*15</f>
        <v>56.25</v>
      </c>
      <c r="E19" s="13">
        <f>[1]GONÇALVES!G17</f>
        <v>161.09</v>
      </c>
      <c r="F19" s="13">
        <f t="shared" si="0"/>
        <v>207.52</v>
      </c>
      <c r="G19" s="13">
        <f t="shared" si="1"/>
        <v>11673</v>
      </c>
    </row>
    <row r="20" spans="1:7">
      <c r="A20" s="7" t="s">
        <v>17</v>
      </c>
      <c r="B20" s="4" t="s">
        <v>18</v>
      </c>
      <c r="C20" s="5" t="s">
        <v>10</v>
      </c>
      <c r="D20" s="10">
        <v>1500</v>
      </c>
      <c r="E20" s="13">
        <f>[1]GONÇALVES!G18</f>
        <v>95.1</v>
      </c>
      <c r="F20" s="13">
        <f t="shared" si="0"/>
        <v>122.51</v>
      </c>
      <c r="G20" s="13">
        <f t="shared" si="1"/>
        <v>183765</v>
      </c>
    </row>
    <row r="21" spans="1:7">
      <c r="A21" s="87" t="s">
        <v>357</v>
      </c>
      <c r="B21" s="87"/>
      <c r="C21" s="87"/>
      <c r="D21" s="87"/>
      <c r="E21" s="87"/>
      <c r="F21" s="87"/>
      <c r="G21" s="15">
        <f>SUM(G16:G20)</f>
        <v>277935.2</v>
      </c>
    </row>
    <row r="22" spans="1:7">
      <c r="A22" s="6" t="s">
        <v>19</v>
      </c>
      <c r="B22" s="86"/>
      <c r="C22" s="86"/>
      <c r="D22" s="86"/>
      <c r="E22" s="86"/>
      <c r="F22" s="86"/>
      <c r="G22" s="86"/>
    </row>
    <row r="23" spans="1:7">
      <c r="A23" s="7" t="s">
        <v>21</v>
      </c>
      <c r="B23" s="4" t="s">
        <v>22</v>
      </c>
      <c r="C23" s="5" t="s">
        <v>10</v>
      </c>
      <c r="D23" s="10">
        <v>2000</v>
      </c>
      <c r="E23" s="13">
        <f>[1]GONÇALVES!G21</f>
        <v>5.98</v>
      </c>
      <c r="F23" s="13">
        <f t="shared" ref="F23:F44" si="2">E23*$H$15</f>
        <v>7.7</v>
      </c>
      <c r="G23" s="13">
        <f t="shared" ref="G23:G44" si="3">D23*F23</f>
        <v>15400</v>
      </c>
    </row>
    <row r="24" spans="1:7">
      <c r="A24" s="7" t="s">
        <v>23</v>
      </c>
      <c r="B24" s="4" t="s">
        <v>380</v>
      </c>
      <c r="C24" s="5" t="s">
        <v>10</v>
      </c>
      <c r="D24" s="10">
        <v>4000</v>
      </c>
      <c r="E24" s="13">
        <f>[1]GONÇALVES!G22</f>
        <v>5.97</v>
      </c>
      <c r="F24" s="13">
        <f t="shared" si="2"/>
        <v>7.69</v>
      </c>
      <c r="G24" s="13">
        <f t="shared" si="3"/>
        <v>30760</v>
      </c>
    </row>
    <row r="25" spans="1:7" ht="25.5">
      <c r="A25" s="7" t="s">
        <v>24</v>
      </c>
      <c r="B25" s="4" t="s">
        <v>25</v>
      </c>
      <c r="C25" s="5" t="s">
        <v>26</v>
      </c>
      <c r="D25" s="10">
        <v>150</v>
      </c>
      <c r="E25" s="13">
        <f>[1]GONÇALVES!G23</f>
        <v>38.85</v>
      </c>
      <c r="F25" s="13">
        <f t="shared" si="2"/>
        <v>50.05</v>
      </c>
      <c r="G25" s="13">
        <f t="shared" si="3"/>
        <v>7507.5</v>
      </c>
    </row>
    <row r="26" spans="1:7" ht="25.5">
      <c r="A26" s="7" t="s">
        <v>27</v>
      </c>
      <c r="B26" s="4" t="s">
        <v>28</v>
      </c>
      <c r="C26" s="5" t="s">
        <v>10</v>
      </c>
      <c r="D26" s="10">
        <v>2000</v>
      </c>
      <c r="E26" s="13">
        <f>[1]GONÇALVES!G24</f>
        <v>2.27</v>
      </c>
      <c r="F26" s="13">
        <f t="shared" si="2"/>
        <v>2.92</v>
      </c>
      <c r="G26" s="13">
        <f t="shared" si="3"/>
        <v>5840</v>
      </c>
    </row>
    <row r="27" spans="1:7" ht="25.5">
      <c r="A27" s="7" t="s">
        <v>29</v>
      </c>
      <c r="B27" s="4" t="s">
        <v>30</v>
      </c>
      <c r="C27" s="5" t="s">
        <v>26</v>
      </c>
      <c r="D27" s="10">
        <v>30</v>
      </c>
      <c r="E27" s="13">
        <f>[1]GONÇALVES!G25</f>
        <v>412.31</v>
      </c>
      <c r="F27" s="13">
        <f t="shared" si="2"/>
        <v>531.14</v>
      </c>
      <c r="G27" s="13">
        <f t="shared" si="3"/>
        <v>15934.2</v>
      </c>
    </row>
    <row r="28" spans="1:7" ht="25.5">
      <c r="A28" s="7" t="s">
        <v>31</v>
      </c>
      <c r="B28" s="4" t="s">
        <v>32</v>
      </c>
      <c r="C28" s="5" t="s">
        <v>10</v>
      </c>
      <c r="D28" s="10">
        <v>1500</v>
      </c>
      <c r="E28" s="13">
        <f>[1]GONÇALVES!G26</f>
        <v>15.82</v>
      </c>
      <c r="F28" s="13">
        <f t="shared" si="2"/>
        <v>20.38</v>
      </c>
      <c r="G28" s="13">
        <f t="shared" si="3"/>
        <v>30570</v>
      </c>
    </row>
    <row r="29" spans="1:7" ht="25.5">
      <c r="A29" s="7" t="s">
        <v>33</v>
      </c>
      <c r="B29" s="4" t="s">
        <v>34</v>
      </c>
      <c r="C29" s="5" t="s">
        <v>15</v>
      </c>
      <c r="D29" s="10">
        <v>1000</v>
      </c>
      <c r="E29" s="13">
        <f>[1]GONÇALVES!G27</f>
        <v>1.81</v>
      </c>
      <c r="F29" s="13">
        <f t="shared" si="2"/>
        <v>2.33</v>
      </c>
      <c r="G29" s="13">
        <f t="shared" si="3"/>
        <v>2330</v>
      </c>
    </row>
    <row r="30" spans="1:7" ht="25.5">
      <c r="A30" s="7" t="s">
        <v>35</v>
      </c>
      <c r="B30" s="4" t="s">
        <v>36</v>
      </c>
      <c r="C30" s="5" t="s">
        <v>10</v>
      </c>
      <c r="D30" s="10">
        <f>D24</f>
        <v>4000</v>
      </c>
      <c r="E30" s="13">
        <f>[1]GONÇALVES!G28</f>
        <v>10.67</v>
      </c>
      <c r="F30" s="13">
        <f t="shared" si="2"/>
        <v>13.75</v>
      </c>
      <c r="G30" s="13">
        <f t="shared" si="3"/>
        <v>55000</v>
      </c>
    </row>
    <row r="31" spans="1:7" ht="25.5">
      <c r="A31" s="7" t="s">
        <v>37</v>
      </c>
      <c r="B31" s="4" t="s">
        <v>38</v>
      </c>
      <c r="C31" s="5" t="s">
        <v>10</v>
      </c>
      <c r="D31" s="10">
        <v>300</v>
      </c>
      <c r="E31" s="13">
        <f>[1]GONÇALVES!G29</f>
        <v>21.9</v>
      </c>
      <c r="F31" s="13">
        <f t="shared" si="2"/>
        <v>28.21</v>
      </c>
      <c r="G31" s="13">
        <f t="shared" si="3"/>
        <v>8463</v>
      </c>
    </row>
    <row r="32" spans="1:7" ht="25.5">
      <c r="A32" s="7" t="s">
        <v>39</v>
      </c>
      <c r="B32" s="4" t="s">
        <v>40</v>
      </c>
      <c r="C32" s="5" t="s">
        <v>10</v>
      </c>
      <c r="D32" s="10">
        <v>500</v>
      </c>
      <c r="E32" s="13">
        <f>[1]GONÇALVES!G30</f>
        <v>6.29</v>
      </c>
      <c r="F32" s="13">
        <f t="shared" si="2"/>
        <v>8.1</v>
      </c>
      <c r="G32" s="13">
        <f t="shared" si="3"/>
        <v>4050</v>
      </c>
    </row>
    <row r="33" spans="1:7" ht="25.5">
      <c r="A33" s="7" t="s">
        <v>41</v>
      </c>
      <c r="B33" s="4" t="s">
        <v>42</v>
      </c>
      <c r="C33" s="5" t="s">
        <v>10</v>
      </c>
      <c r="D33" s="10">
        <v>3000</v>
      </c>
      <c r="E33" s="13">
        <f>[1]GONÇALVES!G31</f>
        <v>2.36</v>
      </c>
      <c r="F33" s="13">
        <f t="shared" si="2"/>
        <v>3.04</v>
      </c>
      <c r="G33" s="13">
        <f t="shared" si="3"/>
        <v>9120</v>
      </c>
    </row>
    <row r="34" spans="1:7">
      <c r="A34" s="7" t="s">
        <v>43</v>
      </c>
      <c r="B34" s="4" t="s">
        <v>381</v>
      </c>
      <c r="C34" s="5" t="s">
        <v>10</v>
      </c>
      <c r="D34" s="10">
        <v>15000</v>
      </c>
      <c r="E34" s="13">
        <f>[1]GONÇALVES!G32</f>
        <v>4.51</v>
      </c>
      <c r="F34" s="13">
        <f t="shared" si="2"/>
        <v>5.81</v>
      </c>
      <c r="G34" s="13">
        <f t="shared" si="3"/>
        <v>87150</v>
      </c>
    </row>
    <row r="35" spans="1:7">
      <c r="A35" s="7" t="s">
        <v>44</v>
      </c>
      <c r="B35" s="4" t="s">
        <v>382</v>
      </c>
      <c r="C35" s="5" t="s">
        <v>26</v>
      </c>
      <c r="D35" s="10">
        <v>150</v>
      </c>
      <c r="E35" s="13">
        <f>[1]GONÇALVES!G33</f>
        <v>89.65</v>
      </c>
      <c r="F35" s="13">
        <f t="shared" si="2"/>
        <v>115.49</v>
      </c>
      <c r="G35" s="13">
        <f t="shared" si="3"/>
        <v>17323.5</v>
      </c>
    </row>
    <row r="36" spans="1:7">
      <c r="A36" s="7" t="s">
        <v>45</v>
      </c>
      <c r="B36" s="4" t="s">
        <v>383</v>
      </c>
      <c r="C36" s="5" t="s">
        <v>26</v>
      </c>
      <c r="D36" s="10">
        <v>800</v>
      </c>
      <c r="E36" s="13">
        <f>[1]GONÇALVES!G34</f>
        <v>22.18</v>
      </c>
      <c r="F36" s="13">
        <f t="shared" si="2"/>
        <v>28.57</v>
      </c>
      <c r="G36" s="13">
        <f t="shared" si="3"/>
        <v>22856</v>
      </c>
    </row>
    <row r="37" spans="1:7">
      <c r="A37" s="7" t="s">
        <v>46</v>
      </c>
      <c r="B37" s="4" t="s">
        <v>384</v>
      </c>
      <c r="C37" s="5" t="s">
        <v>10</v>
      </c>
      <c r="D37" s="10">
        <v>2000</v>
      </c>
      <c r="E37" s="13">
        <f>[1]GONÇALVES!G35</f>
        <v>4.99</v>
      </c>
      <c r="F37" s="13">
        <f t="shared" si="2"/>
        <v>6.43</v>
      </c>
      <c r="G37" s="13">
        <f t="shared" si="3"/>
        <v>12860</v>
      </c>
    </row>
    <row r="38" spans="1:7">
      <c r="A38" s="7" t="s">
        <v>47</v>
      </c>
      <c r="B38" s="4" t="s">
        <v>385</v>
      </c>
      <c r="C38" s="5" t="s">
        <v>48</v>
      </c>
      <c r="D38" s="10">
        <v>80</v>
      </c>
      <c r="E38" s="13">
        <f>[1]GONÇALVES!G36</f>
        <v>33.39</v>
      </c>
      <c r="F38" s="13">
        <f t="shared" si="2"/>
        <v>43.01</v>
      </c>
      <c r="G38" s="13">
        <f t="shared" si="3"/>
        <v>3440.8</v>
      </c>
    </row>
    <row r="39" spans="1:7">
      <c r="A39" s="7" t="s">
        <v>49</v>
      </c>
      <c r="B39" s="4" t="s">
        <v>386</v>
      </c>
      <c r="C39" s="5" t="s">
        <v>48</v>
      </c>
      <c r="D39" s="10">
        <v>450</v>
      </c>
      <c r="E39" s="13">
        <f>[1]GONÇALVES!G37</f>
        <v>13.48</v>
      </c>
      <c r="F39" s="13">
        <f t="shared" si="2"/>
        <v>17.36</v>
      </c>
      <c r="G39" s="13">
        <f t="shared" si="3"/>
        <v>7812</v>
      </c>
    </row>
    <row r="40" spans="1:7">
      <c r="A40" s="7" t="s">
        <v>50</v>
      </c>
      <c r="B40" s="4" t="s">
        <v>387</v>
      </c>
      <c r="C40" s="5" t="s">
        <v>10</v>
      </c>
      <c r="D40" s="10">
        <v>4000</v>
      </c>
      <c r="E40" s="13">
        <f>[1]GONÇALVES!G38</f>
        <v>6.7</v>
      </c>
      <c r="F40" s="13">
        <f t="shared" si="2"/>
        <v>8.6300000000000008</v>
      </c>
      <c r="G40" s="13">
        <f t="shared" si="3"/>
        <v>34520</v>
      </c>
    </row>
    <row r="41" spans="1:7">
      <c r="A41" s="7" t="s">
        <v>51</v>
      </c>
      <c r="B41" s="4" t="s">
        <v>388</v>
      </c>
      <c r="C41" s="5" t="s">
        <v>10</v>
      </c>
      <c r="D41" s="10">
        <v>250</v>
      </c>
      <c r="E41" s="13">
        <f>[1]GONÇALVES!G39</f>
        <v>14.85</v>
      </c>
      <c r="F41" s="13">
        <f t="shared" si="2"/>
        <v>19.13</v>
      </c>
      <c r="G41" s="13">
        <f t="shared" si="3"/>
        <v>4782.5</v>
      </c>
    </row>
    <row r="42" spans="1:7">
      <c r="A42" s="7" t="s">
        <v>52</v>
      </c>
      <c r="B42" s="4" t="s">
        <v>389</v>
      </c>
      <c r="C42" s="5" t="s">
        <v>10</v>
      </c>
      <c r="D42" s="10">
        <v>3000</v>
      </c>
      <c r="E42" s="13">
        <f>[1]GONÇALVES!G40</f>
        <v>8.39</v>
      </c>
      <c r="F42" s="13">
        <f t="shared" si="2"/>
        <v>10.81</v>
      </c>
      <c r="G42" s="13">
        <f t="shared" si="3"/>
        <v>32430</v>
      </c>
    </row>
    <row r="43" spans="1:7">
      <c r="A43" s="7" t="s">
        <v>53</v>
      </c>
      <c r="B43" s="4" t="s">
        <v>390</v>
      </c>
      <c r="C43" s="5" t="s">
        <v>54</v>
      </c>
      <c r="D43" s="10">
        <v>600</v>
      </c>
      <c r="E43" s="13">
        <f>[1]GONÇALVES!G41</f>
        <v>106</v>
      </c>
      <c r="F43" s="13">
        <f t="shared" si="2"/>
        <v>136.55000000000001</v>
      </c>
      <c r="G43" s="13">
        <f t="shared" si="3"/>
        <v>81930</v>
      </c>
    </row>
    <row r="44" spans="1:7">
      <c r="A44" s="7" t="s">
        <v>55</v>
      </c>
      <c r="B44" s="4" t="s">
        <v>391</v>
      </c>
      <c r="C44" s="5" t="s">
        <v>54</v>
      </c>
      <c r="D44" s="10">
        <v>600</v>
      </c>
      <c r="E44" s="13">
        <f>[1]GONÇALVES!G42</f>
        <v>121.65</v>
      </c>
      <c r="F44" s="13">
        <f t="shared" si="2"/>
        <v>156.71</v>
      </c>
      <c r="G44" s="13">
        <f t="shared" si="3"/>
        <v>94026</v>
      </c>
    </row>
    <row r="45" spans="1:7">
      <c r="A45" s="87" t="s">
        <v>358</v>
      </c>
      <c r="B45" s="87"/>
      <c r="C45" s="87"/>
      <c r="D45" s="87"/>
      <c r="E45" s="87"/>
      <c r="F45" s="87"/>
      <c r="G45" s="15">
        <f>SUM(G23:G44)</f>
        <v>584105.5</v>
      </c>
    </row>
    <row r="46" spans="1:7">
      <c r="A46" s="6" t="s">
        <v>56</v>
      </c>
      <c r="B46" s="86"/>
      <c r="C46" s="86"/>
      <c r="D46" s="86"/>
      <c r="E46" s="86"/>
      <c r="F46" s="86"/>
      <c r="G46" s="86"/>
    </row>
    <row r="47" spans="1:7" ht="25.5">
      <c r="A47" s="7" t="s">
        <v>58</v>
      </c>
      <c r="B47" s="4" t="s">
        <v>59</v>
      </c>
      <c r="C47" s="5" t="s">
        <v>26</v>
      </c>
      <c r="D47" s="10">
        <v>150</v>
      </c>
      <c r="E47" s="13">
        <f>[1]GONÇALVES!G45</f>
        <v>59.08</v>
      </c>
      <c r="F47" s="13">
        <f t="shared" ref="F47:F52" si="4">E47*$H$15</f>
        <v>76.11</v>
      </c>
      <c r="G47" s="13">
        <f t="shared" ref="G47:G52" si="5">D47*F47</f>
        <v>11416.5</v>
      </c>
    </row>
    <row r="48" spans="1:7" ht="25.5">
      <c r="A48" s="7" t="s">
        <v>60</v>
      </c>
      <c r="B48" s="4" t="s">
        <v>61</v>
      </c>
      <c r="C48" s="5" t="s">
        <v>10</v>
      </c>
      <c r="D48" s="10">
        <v>1000</v>
      </c>
      <c r="E48" s="13">
        <f>[1]GONÇALVES!G46</f>
        <v>4.37</v>
      </c>
      <c r="F48" s="13">
        <f t="shared" si="4"/>
        <v>5.63</v>
      </c>
      <c r="G48" s="13">
        <f t="shared" si="5"/>
        <v>5630</v>
      </c>
    </row>
    <row r="49" spans="1:7">
      <c r="A49" s="7" t="s">
        <v>62</v>
      </c>
      <c r="B49" s="4" t="s">
        <v>392</v>
      </c>
      <c r="C49" s="5" t="s">
        <v>26</v>
      </c>
      <c r="D49" s="10">
        <v>50</v>
      </c>
      <c r="E49" s="13">
        <f>[1]GONÇALVES!G47</f>
        <v>630.72</v>
      </c>
      <c r="F49" s="13">
        <f t="shared" si="4"/>
        <v>812.49</v>
      </c>
      <c r="G49" s="13">
        <f t="shared" si="5"/>
        <v>40624.5</v>
      </c>
    </row>
    <row r="50" spans="1:7" ht="25.5">
      <c r="A50" s="7" t="s">
        <v>63</v>
      </c>
      <c r="B50" s="4" t="s">
        <v>393</v>
      </c>
      <c r="C50" s="5" t="s">
        <v>26</v>
      </c>
      <c r="D50" s="10">
        <v>150</v>
      </c>
      <c r="E50" s="13">
        <f>[1]GONÇALVES!G48</f>
        <v>2522.86</v>
      </c>
      <c r="F50" s="13">
        <f t="shared" si="4"/>
        <v>3249.95</v>
      </c>
      <c r="G50" s="13">
        <f t="shared" si="5"/>
        <v>487492.5</v>
      </c>
    </row>
    <row r="51" spans="1:7">
      <c r="A51" s="7" t="s">
        <v>64</v>
      </c>
      <c r="B51" s="4" t="s">
        <v>394</v>
      </c>
      <c r="C51" s="5" t="s">
        <v>10</v>
      </c>
      <c r="D51" s="10">
        <v>1000</v>
      </c>
      <c r="E51" s="13">
        <f>[1]GONÇALVES!G49</f>
        <v>4.46</v>
      </c>
      <c r="F51" s="13">
        <f t="shared" si="4"/>
        <v>5.75</v>
      </c>
      <c r="G51" s="13">
        <f t="shared" si="5"/>
        <v>5750</v>
      </c>
    </row>
    <row r="52" spans="1:7">
      <c r="A52" s="7" t="s">
        <v>65</v>
      </c>
      <c r="B52" s="4" t="s">
        <v>66</v>
      </c>
      <c r="C52" s="5" t="s">
        <v>26</v>
      </c>
      <c r="D52" s="10">
        <v>100</v>
      </c>
      <c r="E52" s="13">
        <f>[1]GONÇALVES!G50</f>
        <v>35.880000000000003</v>
      </c>
      <c r="F52" s="13">
        <f t="shared" si="4"/>
        <v>46.22</v>
      </c>
      <c r="G52" s="13">
        <f t="shared" si="5"/>
        <v>4622</v>
      </c>
    </row>
    <row r="53" spans="1:7">
      <c r="A53" s="87" t="s">
        <v>359</v>
      </c>
      <c r="B53" s="87"/>
      <c r="C53" s="87"/>
      <c r="D53" s="87"/>
      <c r="E53" s="87"/>
      <c r="F53" s="87"/>
      <c r="G53" s="15">
        <f>SUM(G47:G52)</f>
        <v>555535.5</v>
      </c>
    </row>
    <row r="54" spans="1:7">
      <c r="A54" s="6" t="s">
        <v>67</v>
      </c>
      <c r="B54" s="86"/>
      <c r="C54" s="86"/>
      <c r="D54" s="86"/>
      <c r="E54" s="86"/>
      <c r="F54" s="86"/>
      <c r="G54" s="86"/>
    </row>
    <row r="55" spans="1:7">
      <c r="A55" s="7" t="s">
        <v>69</v>
      </c>
      <c r="B55" s="4" t="s">
        <v>392</v>
      </c>
      <c r="C55" s="5" t="s">
        <v>26</v>
      </c>
      <c r="D55" s="10">
        <v>300</v>
      </c>
      <c r="E55" s="13">
        <f>[1]GONÇALVES!G53</f>
        <v>630.72</v>
      </c>
      <c r="F55" s="13">
        <f t="shared" ref="F55:F57" si="6">E55*$H$15</f>
        <v>812.49</v>
      </c>
      <c r="G55" s="13">
        <f>D55*F55</f>
        <v>243747</v>
      </c>
    </row>
    <row r="56" spans="1:7">
      <c r="A56" s="7" t="s">
        <v>70</v>
      </c>
      <c r="B56" s="4" t="s">
        <v>394</v>
      </c>
      <c r="C56" s="5" t="s">
        <v>10</v>
      </c>
      <c r="D56" s="10">
        <v>1000</v>
      </c>
      <c r="E56" s="13">
        <f>[1]GONÇALVES!G54</f>
        <v>4.46</v>
      </c>
      <c r="F56" s="13">
        <f t="shared" si="6"/>
        <v>5.75</v>
      </c>
      <c r="G56" s="13">
        <f t="shared" ref="G56:G57" si="7">D56*F56</f>
        <v>5750</v>
      </c>
    </row>
    <row r="57" spans="1:7">
      <c r="A57" s="7" t="s">
        <v>71</v>
      </c>
      <c r="B57" s="4" t="s">
        <v>395</v>
      </c>
      <c r="C57" s="5" t="s">
        <v>10</v>
      </c>
      <c r="D57" s="10">
        <v>1000</v>
      </c>
      <c r="E57" s="13">
        <f>[1]GONÇALVES!G55</f>
        <v>131.5</v>
      </c>
      <c r="F57" s="13">
        <f t="shared" si="6"/>
        <v>169.4</v>
      </c>
      <c r="G57" s="13">
        <f t="shared" si="7"/>
        <v>169400</v>
      </c>
    </row>
    <row r="58" spans="1:7">
      <c r="A58" s="87" t="s">
        <v>360</v>
      </c>
      <c r="B58" s="87"/>
      <c r="C58" s="87"/>
      <c r="D58" s="87"/>
      <c r="E58" s="87"/>
      <c r="F58" s="87"/>
      <c r="G58" s="15">
        <f>SUM(G55:G57)</f>
        <v>418897</v>
      </c>
    </row>
    <row r="59" spans="1:7">
      <c r="A59" s="6" t="s">
        <v>72</v>
      </c>
      <c r="B59" s="86"/>
      <c r="C59" s="86"/>
      <c r="D59" s="86"/>
      <c r="E59" s="86"/>
      <c r="F59" s="86"/>
      <c r="G59" s="86"/>
    </row>
    <row r="60" spans="1:7" ht="51">
      <c r="A60" s="7" t="s">
        <v>74</v>
      </c>
      <c r="B60" s="4" t="s">
        <v>75</v>
      </c>
      <c r="C60" s="5" t="s">
        <v>10</v>
      </c>
      <c r="D60" s="10">
        <v>2500</v>
      </c>
      <c r="E60" s="13">
        <f>[1]GONÇALVES!G58</f>
        <v>61.83</v>
      </c>
      <c r="F60" s="13">
        <f t="shared" ref="F60:F67" si="8">E60*$H$15</f>
        <v>79.650000000000006</v>
      </c>
      <c r="G60" s="13">
        <f t="shared" ref="G60:G67" si="9">D60*F60</f>
        <v>199125</v>
      </c>
    </row>
    <row r="61" spans="1:7">
      <c r="A61" s="7" t="s">
        <v>76</v>
      </c>
      <c r="B61" s="4" t="s">
        <v>396</v>
      </c>
      <c r="C61" s="5" t="s">
        <v>10</v>
      </c>
      <c r="D61" s="10">
        <v>100</v>
      </c>
      <c r="E61" s="13">
        <f>[1]GONÇALVES!G59</f>
        <v>79.95</v>
      </c>
      <c r="F61" s="13">
        <f t="shared" si="8"/>
        <v>102.99</v>
      </c>
      <c r="G61" s="13">
        <f t="shared" si="9"/>
        <v>10299</v>
      </c>
    </row>
    <row r="62" spans="1:7">
      <c r="A62" s="7" t="s">
        <v>77</v>
      </c>
      <c r="B62" s="4" t="s">
        <v>397</v>
      </c>
      <c r="C62" s="5" t="s">
        <v>10</v>
      </c>
      <c r="D62" s="10">
        <v>600</v>
      </c>
      <c r="E62" s="13">
        <f>[1]GONÇALVES!G60</f>
        <v>94.29</v>
      </c>
      <c r="F62" s="13">
        <f t="shared" si="8"/>
        <v>121.46</v>
      </c>
      <c r="G62" s="13">
        <f t="shared" si="9"/>
        <v>72876</v>
      </c>
    </row>
    <row r="63" spans="1:7">
      <c r="A63" s="7" t="s">
        <v>78</v>
      </c>
      <c r="B63" s="4" t="s">
        <v>398</v>
      </c>
      <c r="C63" s="5" t="s">
        <v>10</v>
      </c>
      <c r="D63" s="10">
        <v>1000</v>
      </c>
      <c r="E63" s="13">
        <f>[1]GONÇALVES!G61</f>
        <v>98.87</v>
      </c>
      <c r="F63" s="13">
        <f t="shared" si="8"/>
        <v>127.36</v>
      </c>
      <c r="G63" s="13">
        <f t="shared" si="9"/>
        <v>127360</v>
      </c>
    </row>
    <row r="64" spans="1:7" ht="38.25">
      <c r="A64" s="7" t="s">
        <v>79</v>
      </c>
      <c r="B64" s="4" t="s">
        <v>80</v>
      </c>
      <c r="C64" s="5" t="s">
        <v>10</v>
      </c>
      <c r="D64" s="10">
        <v>100</v>
      </c>
      <c r="E64" s="13">
        <f>[1]GONÇALVES!G62</f>
        <v>542.25</v>
      </c>
      <c r="F64" s="13">
        <f t="shared" si="8"/>
        <v>698.53</v>
      </c>
      <c r="G64" s="13">
        <f t="shared" si="9"/>
        <v>69853</v>
      </c>
    </row>
    <row r="65" spans="1:7">
      <c r="A65" s="7" t="s">
        <v>81</v>
      </c>
      <c r="B65" s="4" t="s">
        <v>399</v>
      </c>
      <c r="C65" s="5" t="s">
        <v>10</v>
      </c>
      <c r="D65" s="10">
        <v>80</v>
      </c>
      <c r="E65" s="13">
        <f>[1]GONÇALVES!G63</f>
        <v>508.89</v>
      </c>
      <c r="F65" s="13">
        <f t="shared" si="8"/>
        <v>655.55</v>
      </c>
      <c r="G65" s="13">
        <f t="shared" si="9"/>
        <v>52444</v>
      </c>
    </row>
    <row r="66" spans="1:7">
      <c r="A66" s="7" t="s">
        <v>82</v>
      </c>
      <c r="B66" s="4" t="s">
        <v>400</v>
      </c>
      <c r="C66" s="5" t="s">
        <v>10</v>
      </c>
      <c r="D66" s="10">
        <v>60</v>
      </c>
      <c r="E66" s="13">
        <f>[1]GONÇALVES!G64</f>
        <v>45.54</v>
      </c>
      <c r="F66" s="13">
        <f t="shared" si="8"/>
        <v>58.66</v>
      </c>
      <c r="G66" s="13">
        <f t="shared" si="9"/>
        <v>3519.6</v>
      </c>
    </row>
    <row r="67" spans="1:7" ht="25.5">
      <c r="A67" s="7" t="s">
        <v>83</v>
      </c>
      <c r="B67" s="4" t="s">
        <v>84</v>
      </c>
      <c r="C67" s="5" t="s">
        <v>10</v>
      </c>
      <c r="D67" s="10">
        <v>600</v>
      </c>
      <c r="E67" s="13">
        <f>[1]GONÇALVES!G65</f>
        <v>66.91</v>
      </c>
      <c r="F67" s="13">
        <f t="shared" si="8"/>
        <v>86.19</v>
      </c>
      <c r="G67" s="13">
        <f t="shared" si="9"/>
        <v>51714</v>
      </c>
    </row>
    <row r="68" spans="1:7">
      <c r="A68" s="87" t="s">
        <v>361</v>
      </c>
      <c r="B68" s="87"/>
      <c r="C68" s="87"/>
      <c r="D68" s="87"/>
      <c r="E68" s="87"/>
      <c r="F68" s="87"/>
      <c r="G68" s="15">
        <f>SUM(G60:G67)</f>
        <v>587190.6</v>
      </c>
    </row>
    <row r="69" spans="1:7">
      <c r="A69" s="6" t="s">
        <v>85</v>
      </c>
      <c r="B69" s="86"/>
      <c r="C69" s="86"/>
      <c r="D69" s="86"/>
      <c r="E69" s="86"/>
      <c r="F69" s="86"/>
      <c r="G69" s="86"/>
    </row>
    <row r="70" spans="1:7" ht="38.25">
      <c r="A70" s="7" t="s">
        <v>87</v>
      </c>
      <c r="B70" s="4" t="s">
        <v>88</v>
      </c>
      <c r="C70" s="5" t="s">
        <v>15</v>
      </c>
      <c r="D70" s="10">
        <v>1000</v>
      </c>
      <c r="E70" s="13">
        <f>[1]GONÇALVES!G68</f>
        <v>54.7</v>
      </c>
      <c r="F70" s="13">
        <f t="shared" ref="F70:F79" si="10">E70*$H$15</f>
        <v>70.459999999999994</v>
      </c>
      <c r="G70" s="13">
        <f t="shared" ref="G70:G79" si="11">D70*F70</f>
        <v>70460</v>
      </c>
    </row>
    <row r="71" spans="1:7">
      <c r="A71" s="7" t="s">
        <v>444</v>
      </c>
      <c r="B71" s="4" t="s">
        <v>401</v>
      </c>
      <c r="C71" s="5" t="s">
        <v>26</v>
      </c>
      <c r="D71" s="10">
        <v>60</v>
      </c>
      <c r="E71" s="13">
        <f>[1]GONÇALVES!G69</f>
        <v>1920.44</v>
      </c>
      <c r="F71" s="13">
        <f t="shared" si="10"/>
        <v>2473.91</v>
      </c>
      <c r="G71" s="13">
        <f t="shared" si="11"/>
        <v>148434.6</v>
      </c>
    </row>
    <row r="72" spans="1:7" ht="38.25">
      <c r="A72" s="7" t="s">
        <v>445</v>
      </c>
      <c r="B72" s="4" t="s">
        <v>89</v>
      </c>
      <c r="C72" s="5" t="s">
        <v>15</v>
      </c>
      <c r="D72" s="10">
        <v>1500</v>
      </c>
      <c r="E72" s="13">
        <f>[1]GONÇALVES!G70</f>
        <v>24.23</v>
      </c>
      <c r="F72" s="13">
        <f t="shared" si="10"/>
        <v>31.21</v>
      </c>
      <c r="G72" s="13">
        <f t="shared" si="11"/>
        <v>46815</v>
      </c>
    </row>
    <row r="73" spans="1:7" ht="25.5">
      <c r="A73" s="7" t="s">
        <v>446</v>
      </c>
      <c r="B73" s="4" t="s">
        <v>90</v>
      </c>
      <c r="C73" s="5" t="s">
        <v>15</v>
      </c>
      <c r="D73" s="10">
        <v>1000</v>
      </c>
      <c r="E73" s="13">
        <f>[1]GONÇALVES!G71</f>
        <v>65.180000000000007</v>
      </c>
      <c r="F73" s="13">
        <f t="shared" si="10"/>
        <v>83.96</v>
      </c>
      <c r="G73" s="13">
        <f t="shared" si="11"/>
        <v>83960</v>
      </c>
    </row>
    <row r="74" spans="1:7" ht="25.5">
      <c r="A74" s="7" t="s">
        <v>447</v>
      </c>
      <c r="B74" s="4" t="s">
        <v>91</v>
      </c>
      <c r="C74" s="5" t="s">
        <v>10</v>
      </c>
      <c r="D74" s="10">
        <v>4000</v>
      </c>
      <c r="E74" s="13">
        <f>[1]GONÇALVES!G72</f>
        <v>33.340000000000003</v>
      </c>
      <c r="F74" s="13">
        <f t="shared" si="10"/>
        <v>42.95</v>
      </c>
      <c r="G74" s="13">
        <f t="shared" si="11"/>
        <v>171800</v>
      </c>
    </row>
    <row r="75" spans="1:7" ht="51">
      <c r="A75" s="7" t="s">
        <v>448</v>
      </c>
      <c r="B75" s="4" t="s">
        <v>92</v>
      </c>
      <c r="C75" s="5" t="s">
        <v>10</v>
      </c>
      <c r="D75" s="10">
        <v>4000</v>
      </c>
      <c r="E75" s="13">
        <f>[1]GONÇALVES!G73</f>
        <v>48.62</v>
      </c>
      <c r="F75" s="13">
        <f t="shared" si="10"/>
        <v>62.63</v>
      </c>
      <c r="G75" s="13">
        <f t="shared" si="11"/>
        <v>250520</v>
      </c>
    </row>
    <row r="76" spans="1:7" ht="25.5">
      <c r="A76" s="7" t="s">
        <v>449</v>
      </c>
      <c r="B76" s="4" t="s">
        <v>93</v>
      </c>
      <c r="C76" s="5" t="s">
        <v>10</v>
      </c>
      <c r="D76" s="10">
        <v>600</v>
      </c>
      <c r="E76" s="13">
        <f>[1]GONÇALVES!G74</f>
        <v>81.03</v>
      </c>
      <c r="F76" s="13">
        <f t="shared" si="10"/>
        <v>104.38</v>
      </c>
      <c r="G76" s="13">
        <f t="shared" si="11"/>
        <v>62628</v>
      </c>
    </row>
    <row r="77" spans="1:7">
      <c r="A77" s="7" t="s">
        <v>450</v>
      </c>
      <c r="B77" s="4" t="s">
        <v>402</v>
      </c>
      <c r="C77" s="5" t="s">
        <v>48</v>
      </c>
      <c r="D77" s="10">
        <v>20</v>
      </c>
      <c r="E77" s="13">
        <f>[1]GONÇALVES!G75</f>
        <v>1685.48</v>
      </c>
      <c r="F77" s="13">
        <f t="shared" si="10"/>
        <v>2171.2399999999998</v>
      </c>
      <c r="G77" s="13">
        <f t="shared" si="11"/>
        <v>43424.800000000003</v>
      </c>
    </row>
    <row r="78" spans="1:7" ht="38.25">
      <c r="A78" s="7" t="s">
        <v>451</v>
      </c>
      <c r="B78" s="4" t="s">
        <v>94</v>
      </c>
      <c r="C78" s="5" t="s">
        <v>10</v>
      </c>
      <c r="D78" s="10">
        <v>2500</v>
      </c>
      <c r="E78" s="13">
        <f>[1]GONÇALVES!G76</f>
        <v>58.37</v>
      </c>
      <c r="F78" s="13">
        <f t="shared" si="10"/>
        <v>75.19</v>
      </c>
      <c r="G78" s="13">
        <f t="shared" si="11"/>
        <v>187975</v>
      </c>
    </row>
    <row r="79" spans="1:7" ht="51">
      <c r="A79" s="7" t="s">
        <v>452</v>
      </c>
      <c r="B79" s="4" t="s">
        <v>95</v>
      </c>
      <c r="C79" s="5" t="s">
        <v>10</v>
      </c>
      <c r="D79" s="10">
        <v>2500</v>
      </c>
      <c r="E79" s="13">
        <f>[1]GONÇALVES!G77</f>
        <v>17.170000000000002</v>
      </c>
      <c r="F79" s="13">
        <f t="shared" si="10"/>
        <v>22.12</v>
      </c>
      <c r="G79" s="13">
        <f t="shared" si="11"/>
        <v>55300</v>
      </c>
    </row>
    <row r="80" spans="1:7">
      <c r="A80" s="87" t="s">
        <v>362</v>
      </c>
      <c r="B80" s="87"/>
      <c r="C80" s="87"/>
      <c r="D80" s="87"/>
      <c r="E80" s="87"/>
      <c r="F80" s="87"/>
      <c r="G80" s="15">
        <f>SUM(G70:G79)</f>
        <v>1121317.3999999999</v>
      </c>
    </row>
    <row r="81" spans="1:7">
      <c r="A81" s="6" t="s">
        <v>96</v>
      </c>
      <c r="B81" s="86"/>
      <c r="C81" s="86"/>
      <c r="D81" s="86"/>
      <c r="E81" s="86"/>
      <c r="F81" s="86"/>
      <c r="G81" s="86"/>
    </row>
    <row r="82" spans="1:7">
      <c r="A82" s="7" t="s">
        <v>98</v>
      </c>
      <c r="B82" s="4" t="s">
        <v>403</v>
      </c>
      <c r="C82" s="5" t="s">
        <v>10</v>
      </c>
      <c r="D82" s="10">
        <v>3000</v>
      </c>
      <c r="E82" s="13">
        <f>[1]GONÇALVES!G80</f>
        <v>46.97</v>
      </c>
      <c r="F82" s="13">
        <f t="shared" ref="F82:F84" si="12">E82*$H$15</f>
        <v>60.51</v>
      </c>
      <c r="G82" s="13">
        <f t="shared" ref="G82:G84" si="13">D82*F82</f>
        <v>181530</v>
      </c>
    </row>
    <row r="83" spans="1:7">
      <c r="A83" s="7" t="s">
        <v>99</v>
      </c>
      <c r="B83" s="4" t="s">
        <v>404</v>
      </c>
      <c r="C83" s="5" t="s">
        <v>10</v>
      </c>
      <c r="D83" s="10">
        <v>3000</v>
      </c>
      <c r="E83" s="13">
        <f>[1]GONÇALVES!G81</f>
        <v>26.49</v>
      </c>
      <c r="F83" s="13">
        <f t="shared" si="12"/>
        <v>34.119999999999997</v>
      </c>
      <c r="G83" s="13">
        <f t="shared" si="13"/>
        <v>102360</v>
      </c>
    </row>
    <row r="84" spans="1:7" ht="25.5">
      <c r="A84" s="7" t="s">
        <v>100</v>
      </c>
      <c r="B84" s="4" t="s">
        <v>101</v>
      </c>
      <c r="C84" s="5" t="s">
        <v>10</v>
      </c>
      <c r="D84" s="10">
        <v>1000</v>
      </c>
      <c r="E84" s="13">
        <f>[1]GONÇALVES!G82</f>
        <v>30.36</v>
      </c>
      <c r="F84" s="13">
        <f t="shared" si="12"/>
        <v>39.11</v>
      </c>
      <c r="G84" s="13">
        <f t="shared" si="13"/>
        <v>39110</v>
      </c>
    </row>
    <row r="85" spans="1:7">
      <c r="A85" s="87" t="s">
        <v>363</v>
      </c>
      <c r="B85" s="87"/>
      <c r="C85" s="87"/>
      <c r="D85" s="87"/>
      <c r="E85" s="87"/>
      <c r="F85" s="87"/>
      <c r="G85" s="15">
        <f>SUM(G82:G84)</f>
        <v>323000</v>
      </c>
    </row>
    <row r="86" spans="1:7">
      <c r="A86" s="6" t="s">
        <v>102</v>
      </c>
      <c r="B86" s="86"/>
      <c r="C86" s="86"/>
      <c r="D86" s="86"/>
      <c r="E86" s="86"/>
      <c r="F86" s="86"/>
      <c r="G86" s="86"/>
    </row>
    <row r="87" spans="1:7" ht="63.75">
      <c r="A87" s="7" t="s">
        <v>104</v>
      </c>
      <c r="B87" s="4" t="s">
        <v>105</v>
      </c>
      <c r="C87" s="5" t="s">
        <v>48</v>
      </c>
      <c r="D87" s="10">
        <v>150</v>
      </c>
      <c r="E87" s="13">
        <f>[1]GONÇALVES!G85</f>
        <v>677.77</v>
      </c>
      <c r="F87" s="13">
        <f t="shared" ref="F87:F101" si="14">E87*$H$15</f>
        <v>873.1</v>
      </c>
      <c r="G87" s="13">
        <f t="shared" ref="G87:G101" si="15">D87*F87</f>
        <v>130965</v>
      </c>
    </row>
    <row r="88" spans="1:7" ht="63.75">
      <c r="A88" s="7" t="s">
        <v>106</v>
      </c>
      <c r="B88" s="4" t="s">
        <v>107</v>
      </c>
      <c r="C88" s="5" t="s">
        <v>48</v>
      </c>
      <c r="D88" s="10">
        <v>150</v>
      </c>
      <c r="E88" s="13">
        <f>[1]GONÇALVES!G86</f>
        <v>643.5</v>
      </c>
      <c r="F88" s="13">
        <f t="shared" si="14"/>
        <v>828.96</v>
      </c>
      <c r="G88" s="13">
        <f t="shared" si="15"/>
        <v>124344</v>
      </c>
    </row>
    <row r="89" spans="1:7" ht="63.75">
      <c r="A89" s="7" t="s">
        <v>108</v>
      </c>
      <c r="B89" s="4" t="s">
        <v>109</v>
      </c>
      <c r="C89" s="5" t="s">
        <v>48</v>
      </c>
      <c r="D89" s="10">
        <v>150</v>
      </c>
      <c r="E89" s="13">
        <f>[1]GONÇALVES!G87</f>
        <v>637.5</v>
      </c>
      <c r="F89" s="13">
        <f t="shared" si="14"/>
        <v>821.23</v>
      </c>
      <c r="G89" s="13">
        <f t="shared" si="15"/>
        <v>123184.5</v>
      </c>
    </row>
    <row r="90" spans="1:7" ht="38.25">
      <c r="A90" s="7" t="s">
        <v>110</v>
      </c>
      <c r="B90" s="4" t="s">
        <v>111</v>
      </c>
      <c r="C90" s="5" t="s">
        <v>48</v>
      </c>
      <c r="D90" s="10">
        <v>80</v>
      </c>
      <c r="E90" s="13">
        <f>[1]GONÇALVES!G88</f>
        <v>23.31</v>
      </c>
      <c r="F90" s="13">
        <f t="shared" si="14"/>
        <v>30.03</v>
      </c>
      <c r="G90" s="13">
        <f t="shared" si="15"/>
        <v>2402.4</v>
      </c>
    </row>
    <row r="91" spans="1:7" ht="38.25">
      <c r="A91" s="7" t="s">
        <v>112</v>
      </c>
      <c r="B91" s="4" t="s">
        <v>113</v>
      </c>
      <c r="C91" s="5" t="s">
        <v>48</v>
      </c>
      <c r="D91" s="10">
        <v>80</v>
      </c>
      <c r="E91" s="13">
        <f>[1]GONÇALVES!G89</f>
        <v>24.6</v>
      </c>
      <c r="F91" s="13">
        <f t="shared" si="14"/>
        <v>31.69</v>
      </c>
      <c r="G91" s="13">
        <f t="shared" si="15"/>
        <v>2535.1999999999998</v>
      </c>
    </row>
    <row r="92" spans="1:7" ht="38.25">
      <c r="A92" s="7" t="s">
        <v>114</v>
      </c>
      <c r="B92" s="4" t="s">
        <v>115</v>
      </c>
      <c r="C92" s="5" t="s">
        <v>48</v>
      </c>
      <c r="D92" s="10">
        <v>80</v>
      </c>
      <c r="E92" s="13">
        <f>[1]GONÇALVES!G90</f>
        <v>25.87</v>
      </c>
      <c r="F92" s="13">
        <f t="shared" si="14"/>
        <v>33.33</v>
      </c>
      <c r="G92" s="13">
        <f t="shared" si="15"/>
        <v>2666.4</v>
      </c>
    </row>
    <row r="93" spans="1:7" ht="38.25">
      <c r="A93" s="7" t="s">
        <v>116</v>
      </c>
      <c r="B93" s="4" t="s">
        <v>117</v>
      </c>
      <c r="C93" s="5" t="s">
        <v>10</v>
      </c>
      <c r="D93" s="10">
        <v>150</v>
      </c>
      <c r="E93" s="13">
        <f>[1]GONÇALVES!G91</f>
        <v>349.68</v>
      </c>
      <c r="F93" s="13">
        <f t="shared" si="14"/>
        <v>450.46</v>
      </c>
      <c r="G93" s="13">
        <f t="shared" si="15"/>
        <v>67569</v>
      </c>
    </row>
    <row r="94" spans="1:7" ht="25.5">
      <c r="A94" s="7" t="s">
        <v>118</v>
      </c>
      <c r="B94" s="4" t="s">
        <v>405</v>
      </c>
      <c r="C94" s="5" t="s">
        <v>48</v>
      </c>
      <c r="D94" s="10">
        <v>80</v>
      </c>
      <c r="E94" s="13">
        <f>[1]GONÇALVES!G92</f>
        <v>783.88</v>
      </c>
      <c r="F94" s="13">
        <f t="shared" si="14"/>
        <v>1009.79</v>
      </c>
      <c r="G94" s="13">
        <f t="shared" si="15"/>
        <v>80783.199999999997</v>
      </c>
    </row>
    <row r="95" spans="1:7" ht="25.5">
      <c r="A95" s="7" t="s">
        <v>119</v>
      </c>
      <c r="B95" s="4" t="s">
        <v>120</v>
      </c>
      <c r="C95" s="5" t="s">
        <v>10</v>
      </c>
      <c r="D95" s="10">
        <f>2*1.1*50</f>
        <v>110</v>
      </c>
      <c r="E95" s="13">
        <f>[1]GONÇALVES!G93</f>
        <v>256.56</v>
      </c>
      <c r="F95" s="13">
        <f t="shared" si="14"/>
        <v>330.5</v>
      </c>
      <c r="G95" s="13">
        <f t="shared" si="15"/>
        <v>36355</v>
      </c>
    </row>
    <row r="96" spans="1:7" ht="25.5">
      <c r="A96" s="7" t="s">
        <v>121</v>
      </c>
      <c r="B96" s="4" t="s">
        <v>122</v>
      </c>
      <c r="C96" s="5" t="s">
        <v>10</v>
      </c>
      <c r="D96" s="10">
        <v>250</v>
      </c>
      <c r="E96" s="13">
        <f>[1]GONÇALVES!G94</f>
        <v>417.9</v>
      </c>
      <c r="F96" s="13">
        <f t="shared" si="14"/>
        <v>538.34</v>
      </c>
      <c r="G96" s="13">
        <f t="shared" si="15"/>
        <v>134585</v>
      </c>
    </row>
    <row r="97" spans="1:7" ht="38.25">
      <c r="A97" s="7" t="s">
        <v>123</v>
      </c>
      <c r="B97" s="4" t="s">
        <v>124</v>
      </c>
      <c r="C97" s="5" t="s">
        <v>10</v>
      </c>
      <c r="D97" s="10">
        <v>300</v>
      </c>
      <c r="E97" s="13">
        <f>[1]GONÇALVES!G95</f>
        <v>391.24</v>
      </c>
      <c r="F97" s="13">
        <f t="shared" si="14"/>
        <v>504</v>
      </c>
      <c r="G97" s="13">
        <f t="shared" si="15"/>
        <v>151200</v>
      </c>
    </row>
    <row r="98" spans="1:7" ht="38.25">
      <c r="A98" s="7" t="s">
        <v>125</v>
      </c>
      <c r="B98" s="4" t="s">
        <v>126</v>
      </c>
      <c r="C98" s="5" t="s">
        <v>10</v>
      </c>
      <c r="D98" s="10">
        <f>2*1.1*80</f>
        <v>176</v>
      </c>
      <c r="E98" s="13">
        <f>[1]GONÇALVES!G96</f>
        <v>406.89</v>
      </c>
      <c r="F98" s="13">
        <f t="shared" si="14"/>
        <v>524.16</v>
      </c>
      <c r="G98" s="13">
        <f t="shared" si="15"/>
        <v>92252.160000000003</v>
      </c>
    </row>
    <row r="99" spans="1:7" ht="25.5">
      <c r="A99" s="7" t="s">
        <v>127</v>
      </c>
      <c r="B99" s="4" t="s">
        <v>128</v>
      </c>
      <c r="C99" s="5" t="s">
        <v>10</v>
      </c>
      <c r="D99" s="10">
        <f>2*1.1*50</f>
        <v>110</v>
      </c>
      <c r="E99" s="13">
        <f>[1]GONÇALVES!G97</f>
        <v>299.69</v>
      </c>
      <c r="F99" s="13">
        <f t="shared" si="14"/>
        <v>386.06</v>
      </c>
      <c r="G99" s="13">
        <f t="shared" si="15"/>
        <v>42466.6</v>
      </c>
    </row>
    <row r="100" spans="1:7" ht="38.25">
      <c r="A100" s="7" t="s">
        <v>129</v>
      </c>
      <c r="B100" s="4" t="s">
        <v>130</v>
      </c>
      <c r="C100" s="5" t="s">
        <v>48</v>
      </c>
      <c r="D100" s="10">
        <v>150</v>
      </c>
      <c r="E100" s="13">
        <f>[1]GONÇALVES!G98</f>
        <v>71.180000000000007</v>
      </c>
      <c r="F100" s="13">
        <f t="shared" si="14"/>
        <v>91.69</v>
      </c>
      <c r="G100" s="13">
        <f t="shared" si="15"/>
        <v>13753.5</v>
      </c>
    </row>
    <row r="101" spans="1:7" ht="25.5">
      <c r="A101" s="7" t="s">
        <v>131</v>
      </c>
      <c r="B101" s="4" t="s">
        <v>132</v>
      </c>
      <c r="C101" s="5" t="s">
        <v>48</v>
      </c>
      <c r="D101" s="10">
        <v>120</v>
      </c>
      <c r="E101" s="13">
        <f>[1]GONÇALVES!G99</f>
        <v>37.32</v>
      </c>
      <c r="F101" s="13">
        <f t="shared" si="14"/>
        <v>48.08</v>
      </c>
      <c r="G101" s="13">
        <f t="shared" si="15"/>
        <v>5769.6</v>
      </c>
    </row>
    <row r="102" spans="1:7">
      <c r="A102" s="87" t="s">
        <v>364</v>
      </c>
      <c r="B102" s="87"/>
      <c r="C102" s="87"/>
      <c r="D102" s="87"/>
      <c r="E102" s="87"/>
      <c r="F102" s="87"/>
      <c r="G102" s="15">
        <f>SUM(G87:G101)</f>
        <v>1010831.56</v>
      </c>
    </row>
    <row r="103" spans="1:7">
      <c r="A103" s="6" t="s">
        <v>133</v>
      </c>
      <c r="B103" s="86"/>
      <c r="C103" s="86"/>
      <c r="D103" s="86"/>
      <c r="E103" s="86"/>
      <c r="F103" s="86"/>
      <c r="G103" s="86"/>
    </row>
    <row r="104" spans="1:7" ht="38.25">
      <c r="A104" s="7" t="s">
        <v>135</v>
      </c>
      <c r="B104" s="4" t="s">
        <v>136</v>
      </c>
      <c r="C104" s="5" t="s">
        <v>15</v>
      </c>
      <c r="D104" s="10">
        <v>12000</v>
      </c>
      <c r="E104" s="13">
        <f>[1]GONÇALVES!G102</f>
        <v>2.63</v>
      </c>
      <c r="F104" s="13">
        <f t="shared" ref="F104:F144" si="16">E104*$H$15</f>
        <v>3.39</v>
      </c>
      <c r="G104" s="13">
        <f t="shared" ref="G104:G144" si="17">D104*F104</f>
        <v>40680</v>
      </c>
    </row>
    <row r="105" spans="1:7" ht="38.25">
      <c r="A105" s="7" t="s">
        <v>137</v>
      </c>
      <c r="B105" s="4" t="s">
        <v>138</v>
      </c>
      <c r="C105" s="5" t="s">
        <v>15</v>
      </c>
      <c r="D105" s="10">
        <v>4000</v>
      </c>
      <c r="E105" s="13">
        <f>[1]GONÇALVES!G103</f>
        <v>4.26</v>
      </c>
      <c r="F105" s="13">
        <f t="shared" si="16"/>
        <v>5.49</v>
      </c>
      <c r="G105" s="13">
        <f t="shared" si="17"/>
        <v>21960</v>
      </c>
    </row>
    <row r="106" spans="1:7" ht="38.25">
      <c r="A106" s="7" t="s">
        <v>139</v>
      </c>
      <c r="B106" s="4" t="s">
        <v>140</v>
      </c>
      <c r="C106" s="5" t="s">
        <v>15</v>
      </c>
      <c r="D106" s="10">
        <v>1000</v>
      </c>
      <c r="E106" s="13">
        <f>[1]GONÇALVES!G104</f>
        <v>10.18</v>
      </c>
      <c r="F106" s="13">
        <f t="shared" si="16"/>
        <v>13.11</v>
      </c>
      <c r="G106" s="13">
        <f t="shared" si="17"/>
        <v>13110</v>
      </c>
    </row>
    <row r="107" spans="1:7" ht="38.25">
      <c r="A107" s="7" t="s">
        <v>141</v>
      </c>
      <c r="B107" s="4" t="s">
        <v>142</v>
      </c>
      <c r="C107" s="5" t="s">
        <v>15</v>
      </c>
      <c r="D107" s="10">
        <v>600</v>
      </c>
      <c r="E107" s="13">
        <f>[1]GONÇALVES!G105</f>
        <v>15.33</v>
      </c>
      <c r="F107" s="13">
        <f t="shared" si="16"/>
        <v>19.75</v>
      </c>
      <c r="G107" s="13">
        <f t="shared" si="17"/>
        <v>11850</v>
      </c>
    </row>
    <row r="108" spans="1:7" ht="25.5">
      <c r="A108" s="7" t="s">
        <v>143</v>
      </c>
      <c r="B108" s="4" t="s">
        <v>144</v>
      </c>
      <c r="C108" s="5" t="s">
        <v>15</v>
      </c>
      <c r="D108" s="10">
        <v>400</v>
      </c>
      <c r="E108" s="13">
        <f>[1]GONÇALVES!G106</f>
        <v>23.23</v>
      </c>
      <c r="F108" s="13">
        <f t="shared" si="16"/>
        <v>29.92</v>
      </c>
      <c r="G108" s="13">
        <f t="shared" si="17"/>
        <v>11968</v>
      </c>
    </row>
    <row r="109" spans="1:7" ht="38.25">
      <c r="A109" s="7" t="s">
        <v>145</v>
      </c>
      <c r="B109" s="4" t="s">
        <v>146</v>
      </c>
      <c r="C109" s="5" t="s">
        <v>15</v>
      </c>
      <c r="D109" s="10">
        <v>3000</v>
      </c>
      <c r="E109" s="13">
        <f>[1]GONÇALVES!G107</f>
        <v>6.44</v>
      </c>
      <c r="F109" s="13">
        <f t="shared" si="16"/>
        <v>8.3000000000000007</v>
      </c>
      <c r="G109" s="13">
        <f t="shared" si="17"/>
        <v>24900</v>
      </c>
    </row>
    <row r="110" spans="1:7" ht="25.5">
      <c r="A110" s="7" t="s">
        <v>147</v>
      </c>
      <c r="B110" s="4" t="s">
        <v>148</v>
      </c>
      <c r="C110" s="5" t="s">
        <v>48</v>
      </c>
      <c r="D110" s="10">
        <v>150</v>
      </c>
      <c r="E110" s="13">
        <f>[1]GONÇALVES!G108</f>
        <v>7.43</v>
      </c>
      <c r="F110" s="13">
        <f t="shared" si="16"/>
        <v>9.57</v>
      </c>
      <c r="G110" s="13">
        <f t="shared" si="17"/>
        <v>1435.5</v>
      </c>
    </row>
    <row r="111" spans="1:7" ht="25.5">
      <c r="A111" s="7" t="s">
        <v>149</v>
      </c>
      <c r="B111" s="4" t="s">
        <v>150</v>
      </c>
      <c r="C111" s="5" t="s">
        <v>48</v>
      </c>
      <c r="D111" s="10">
        <v>150</v>
      </c>
      <c r="E111" s="13">
        <f>[1]GONÇALVES!G109</f>
        <v>8.5299999999999994</v>
      </c>
      <c r="F111" s="13">
        <f t="shared" si="16"/>
        <v>10.99</v>
      </c>
      <c r="G111" s="13">
        <f t="shared" si="17"/>
        <v>1648.5</v>
      </c>
    </row>
    <row r="112" spans="1:7">
      <c r="A112" s="7" t="s">
        <v>151</v>
      </c>
      <c r="B112" s="4" t="s">
        <v>406</v>
      </c>
      <c r="C112" s="5" t="s">
        <v>48</v>
      </c>
      <c r="D112" s="10">
        <v>20</v>
      </c>
      <c r="E112" s="13">
        <f>[1]GONÇALVES!G110</f>
        <v>157.55000000000001</v>
      </c>
      <c r="F112" s="13">
        <f t="shared" si="16"/>
        <v>202.96</v>
      </c>
      <c r="G112" s="13">
        <f t="shared" si="17"/>
        <v>4059.2</v>
      </c>
    </row>
    <row r="113" spans="1:7" ht="25.5">
      <c r="A113" s="7" t="s">
        <v>152</v>
      </c>
      <c r="B113" s="4" t="s">
        <v>153</v>
      </c>
      <c r="C113" s="5" t="s">
        <v>48</v>
      </c>
      <c r="D113" s="10">
        <v>300</v>
      </c>
      <c r="E113" s="13">
        <f>[1]GONÇALVES!G111</f>
        <v>10.26</v>
      </c>
      <c r="F113" s="13">
        <f t="shared" si="16"/>
        <v>13.22</v>
      </c>
      <c r="G113" s="13">
        <f t="shared" si="17"/>
        <v>3966</v>
      </c>
    </row>
    <row r="114" spans="1:7" ht="25.5">
      <c r="A114" s="7" t="s">
        <v>154</v>
      </c>
      <c r="B114" s="4" t="s">
        <v>155</v>
      </c>
      <c r="C114" s="5" t="s">
        <v>48</v>
      </c>
      <c r="D114" s="10">
        <v>100</v>
      </c>
      <c r="E114" s="13">
        <f>[1]GONÇALVES!G112</f>
        <v>42.38</v>
      </c>
      <c r="F114" s="13">
        <f t="shared" si="16"/>
        <v>54.59</v>
      </c>
      <c r="G114" s="13">
        <f t="shared" si="17"/>
        <v>5459</v>
      </c>
    </row>
    <row r="115" spans="1:7" ht="25.5">
      <c r="A115" s="7" t="s">
        <v>156</v>
      </c>
      <c r="B115" s="4" t="s">
        <v>157</v>
      </c>
      <c r="C115" s="5" t="s">
        <v>48</v>
      </c>
      <c r="D115" s="10">
        <v>150</v>
      </c>
      <c r="E115" s="13">
        <f>[1]GONÇALVES!G113</f>
        <v>43.2</v>
      </c>
      <c r="F115" s="13">
        <f t="shared" si="16"/>
        <v>55.65</v>
      </c>
      <c r="G115" s="13">
        <f t="shared" si="17"/>
        <v>8347.5</v>
      </c>
    </row>
    <row r="116" spans="1:7" ht="25.5">
      <c r="A116" s="7" t="s">
        <v>158</v>
      </c>
      <c r="B116" s="4" t="s">
        <v>159</v>
      </c>
      <c r="C116" s="5" t="s">
        <v>48</v>
      </c>
      <c r="D116" s="10">
        <v>150</v>
      </c>
      <c r="E116" s="13">
        <f>[1]GONÇALVES!G114</f>
        <v>44.76</v>
      </c>
      <c r="F116" s="13">
        <f t="shared" si="16"/>
        <v>57.66</v>
      </c>
      <c r="G116" s="13">
        <f t="shared" si="17"/>
        <v>8649</v>
      </c>
    </row>
    <row r="117" spans="1:7" ht="25.5">
      <c r="A117" s="7" t="s">
        <v>160</v>
      </c>
      <c r="B117" s="4" t="s">
        <v>161</v>
      </c>
      <c r="C117" s="5" t="s">
        <v>48</v>
      </c>
      <c r="D117" s="10">
        <v>100</v>
      </c>
      <c r="E117" s="13">
        <f>[1]GONÇALVES!G115</f>
        <v>44.76</v>
      </c>
      <c r="F117" s="13">
        <f t="shared" si="16"/>
        <v>57.66</v>
      </c>
      <c r="G117" s="13">
        <f t="shared" si="17"/>
        <v>5766</v>
      </c>
    </row>
    <row r="118" spans="1:7" ht="25.5">
      <c r="A118" s="7" t="s">
        <v>162</v>
      </c>
      <c r="B118" s="4" t="s">
        <v>163</v>
      </c>
      <c r="C118" s="5" t="s">
        <v>48</v>
      </c>
      <c r="D118" s="10">
        <v>100</v>
      </c>
      <c r="E118" s="13">
        <f>[1]GONÇALVES!G116</f>
        <v>46.7</v>
      </c>
      <c r="F118" s="13">
        <f t="shared" si="16"/>
        <v>60.16</v>
      </c>
      <c r="G118" s="13">
        <f t="shared" si="17"/>
        <v>6016</v>
      </c>
    </row>
    <row r="119" spans="1:7" ht="25.5">
      <c r="A119" s="7" t="s">
        <v>164</v>
      </c>
      <c r="B119" s="4" t="s">
        <v>165</v>
      </c>
      <c r="C119" s="5" t="s">
        <v>48</v>
      </c>
      <c r="D119" s="10">
        <v>80</v>
      </c>
      <c r="E119" s="13">
        <f>[1]GONÇALVES!G117</f>
        <v>49.13</v>
      </c>
      <c r="F119" s="13">
        <f t="shared" si="16"/>
        <v>63.29</v>
      </c>
      <c r="G119" s="13">
        <f t="shared" si="17"/>
        <v>5063.2</v>
      </c>
    </row>
    <row r="120" spans="1:7" ht="25.5">
      <c r="A120" s="7" t="s">
        <v>166</v>
      </c>
      <c r="B120" s="4" t="s">
        <v>167</v>
      </c>
      <c r="C120" s="5" t="s">
        <v>48</v>
      </c>
      <c r="D120" s="10">
        <v>200</v>
      </c>
      <c r="E120" s="13">
        <f>[1]GONÇALVES!G118</f>
        <v>8.49</v>
      </c>
      <c r="F120" s="13">
        <f t="shared" si="16"/>
        <v>10.94</v>
      </c>
      <c r="G120" s="13">
        <f t="shared" si="17"/>
        <v>2188</v>
      </c>
    </row>
    <row r="121" spans="1:7" ht="25.5">
      <c r="A121" s="7" t="s">
        <v>168</v>
      </c>
      <c r="B121" s="4" t="s">
        <v>169</v>
      </c>
      <c r="C121" s="5" t="s">
        <v>48</v>
      </c>
      <c r="D121" s="10">
        <v>150</v>
      </c>
      <c r="E121" s="13">
        <f>[1]GONÇALVES!G119</f>
        <v>8.91</v>
      </c>
      <c r="F121" s="13">
        <f t="shared" si="16"/>
        <v>11.48</v>
      </c>
      <c r="G121" s="13">
        <f t="shared" si="17"/>
        <v>1722</v>
      </c>
    </row>
    <row r="122" spans="1:7" ht="25.5">
      <c r="A122" s="7" t="s">
        <v>170</v>
      </c>
      <c r="B122" s="4" t="s">
        <v>171</v>
      </c>
      <c r="C122" s="5" t="s">
        <v>48</v>
      </c>
      <c r="D122" s="10">
        <v>150</v>
      </c>
      <c r="E122" s="13">
        <f>[1]GONÇALVES!G120</f>
        <v>9.69</v>
      </c>
      <c r="F122" s="13">
        <f t="shared" si="16"/>
        <v>12.48</v>
      </c>
      <c r="G122" s="13">
        <f t="shared" si="17"/>
        <v>1872</v>
      </c>
    </row>
    <row r="123" spans="1:7" ht="25.5">
      <c r="A123" s="7" t="s">
        <v>172</v>
      </c>
      <c r="B123" s="4" t="s">
        <v>173</v>
      </c>
      <c r="C123" s="5" t="s">
        <v>48</v>
      </c>
      <c r="D123" s="10">
        <v>150</v>
      </c>
      <c r="E123" s="13">
        <f>[1]GONÇALVES!G121</f>
        <v>10.65</v>
      </c>
      <c r="F123" s="13">
        <f t="shared" si="16"/>
        <v>13.72</v>
      </c>
      <c r="G123" s="13">
        <f t="shared" si="17"/>
        <v>2058</v>
      </c>
    </row>
    <row r="124" spans="1:7" ht="25.5">
      <c r="A124" s="7" t="s">
        <v>174</v>
      </c>
      <c r="B124" s="4" t="s">
        <v>175</v>
      </c>
      <c r="C124" s="5" t="s">
        <v>48</v>
      </c>
      <c r="D124" s="10">
        <v>100</v>
      </c>
      <c r="E124" s="13">
        <f>[1]GONÇALVES!G122</f>
        <v>15.46</v>
      </c>
      <c r="F124" s="13">
        <f t="shared" si="16"/>
        <v>19.920000000000002</v>
      </c>
      <c r="G124" s="13">
        <f t="shared" si="17"/>
        <v>1992</v>
      </c>
    </row>
    <row r="125" spans="1:7" ht="25.5">
      <c r="A125" s="7" t="s">
        <v>176</v>
      </c>
      <c r="B125" s="4" t="s">
        <v>177</v>
      </c>
      <c r="C125" s="5" t="s">
        <v>48</v>
      </c>
      <c r="D125" s="10">
        <v>50</v>
      </c>
      <c r="E125" s="13">
        <f>[1]GONÇALVES!G123</f>
        <v>52.88</v>
      </c>
      <c r="F125" s="13">
        <f t="shared" si="16"/>
        <v>68.12</v>
      </c>
      <c r="G125" s="13">
        <f t="shared" si="17"/>
        <v>3406</v>
      </c>
    </row>
    <row r="126" spans="1:7" ht="25.5">
      <c r="A126" s="7" t="s">
        <v>178</v>
      </c>
      <c r="B126" s="4" t="s">
        <v>179</v>
      </c>
      <c r="C126" s="5" t="s">
        <v>48</v>
      </c>
      <c r="D126" s="10">
        <v>50</v>
      </c>
      <c r="E126" s="13">
        <f>[1]GONÇALVES!G124</f>
        <v>56.45</v>
      </c>
      <c r="F126" s="13">
        <f t="shared" si="16"/>
        <v>72.72</v>
      </c>
      <c r="G126" s="13">
        <f t="shared" si="17"/>
        <v>3636</v>
      </c>
    </row>
    <row r="127" spans="1:7" ht="25.5">
      <c r="A127" s="7" t="s">
        <v>180</v>
      </c>
      <c r="B127" s="4" t="s">
        <v>181</v>
      </c>
      <c r="C127" s="5" t="s">
        <v>48</v>
      </c>
      <c r="D127" s="10">
        <v>50</v>
      </c>
      <c r="E127" s="13">
        <f>[1]GONÇALVES!G125</f>
        <v>69.73</v>
      </c>
      <c r="F127" s="13">
        <f t="shared" si="16"/>
        <v>89.83</v>
      </c>
      <c r="G127" s="13">
        <f t="shared" si="17"/>
        <v>4491.5</v>
      </c>
    </row>
    <row r="128" spans="1:7" ht="38.25">
      <c r="A128" s="7" t="s">
        <v>182</v>
      </c>
      <c r="B128" s="4" t="s">
        <v>183</v>
      </c>
      <c r="C128" s="5" t="s">
        <v>15</v>
      </c>
      <c r="D128" s="10">
        <v>5000</v>
      </c>
      <c r="E128" s="13">
        <f>[1]GONÇALVES!G126</f>
        <v>6.17</v>
      </c>
      <c r="F128" s="13">
        <f t="shared" si="16"/>
        <v>7.95</v>
      </c>
      <c r="G128" s="13">
        <f t="shared" si="17"/>
        <v>39750</v>
      </c>
    </row>
    <row r="129" spans="1:7" ht="38.25">
      <c r="A129" s="7" t="s">
        <v>184</v>
      </c>
      <c r="B129" s="4" t="s">
        <v>185</v>
      </c>
      <c r="C129" s="5" t="s">
        <v>15</v>
      </c>
      <c r="D129" s="10">
        <v>1000</v>
      </c>
      <c r="E129" s="13">
        <f>[1]GONÇALVES!G127</f>
        <v>7.76</v>
      </c>
      <c r="F129" s="13">
        <f t="shared" si="16"/>
        <v>10</v>
      </c>
      <c r="G129" s="13">
        <f t="shared" si="17"/>
        <v>10000</v>
      </c>
    </row>
    <row r="130" spans="1:7">
      <c r="A130" s="7" t="s">
        <v>186</v>
      </c>
      <c r="B130" s="4" t="s">
        <v>407</v>
      </c>
      <c r="C130" s="5" t="s">
        <v>15</v>
      </c>
      <c r="D130" s="10">
        <v>800</v>
      </c>
      <c r="E130" s="13">
        <f>[1]GONÇALVES!G128</f>
        <v>16.39</v>
      </c>
      <c r="F130" s="13">
        <f t="shared" si="16"/>
        <v>21.11</v>
      </c>
      <c r="G130" s="13">
        <f t="shared" si="17"/>
        <v>16888</v>
      </c>
    </row>
    <row r="131" spans="1:7">
      <c r="A131" s="7" t="s">
        <v>187</v>
      </c>
      <c r="B131" s="4" t="s">
        <v>408</v>
      </c>
      <c r="C131" s="5" t="s">
        <v>15</v>
      </c>
      <c r="D131" s="10">
        <v>500</v>
      </c>
      <c r="E131" s="13">
        <f>[1]GONÇALVES!G129</f>
        <v>20.74</v>
      </c>
      <c r="F131" s="13">
        <f t="shared" si="16"/>
        <v>26.72</v>
      </c>
      <c r="G131" s="13">
        <f t="shared" si="17"/>
        <v>13360</v>
      </c>
    </row>
    <row r="132" spans="1:7">
      <c r="A132" s="7" t="s">
        <v>188</v>
      </c>
      <c r="B132" s="4" t="s">
        <v>409</v>
      </c>
      <c r="C132" s="5" t="s">
        <v>189</v>
      </c>
      <c r="D132" s="10">
        <v>500</v>
      </c>
      <c r="E132" s="13">
        <f>[1]GONÇALVES!G130</f>
        <v>86.32</v>
      </c>
      <c r="F132" s="13">
        <f t="shared" si="16"/>
        <v>111.2</v>
      </c>
      <c r="G132" s="13">
        <f t="shared" si="17"/>
        <v>55600</v>
      </c>
    </row>
    <row r="133" spans="1:7" ht="25.5">
      <c r="A133" s="7" t="s">
        <v>190</v>
      </c>
      <c r="B133" s="4" t="s">
        <v>410</v>
      </c>
      <c r="C133" s="5" t="s">
        <v>189</v>
      </c>
      <c r="D133" s="10">
        <v>250</v>
      </c>
      <c r="E133" s="13">
        <f>[1]GONÇALVES!G131</f>
        <v>53.75</v>
      </c>
      <c r="F133" s="13">
        <f t="shared" si="16"/>
        <v>69.239999999999995</v>
      </c>
      <c r="G133" s="13">
        <f t="shared" si="17"/>
        <v>17310</v>
      </c>
    </row>
    <row r="134" spans="1:7" ht="25.5">
      <c r="A134" s="7" t="s">
        <v>191</v>
      </c>
      <c r="B134" s="4" t="s">
        <v>482</v>
      </c>
      <c r="C134" s="5" t="s">
        <v>48</v>
      </c>
      <c r="D134" s="10">
        <v>300</v>
      </c>
      <c r="E134" s="13">
        <f>[1]GONÇALVES!G132</f>
        <v>13.29</v>
      </c>
      <c r="F134" s="13">
        <f t="shared" si="16"/>
        <v>17.12</v>
      </c>
      <c r="G134" s="13">
        <f t="shared" si="17"/>
        <v>5136</v>
      </c>
    </row>
    <row r="135" spans="1:7" ht="25.5">
      <c r="A135" s="7" t="s">
        <v>192</v>
      </c>
      <c r="B135" s="4" t="s">
        <v>193</v>
      </c>
      <c r="C135" s="5" t="s">
        <v>48</v>
      </c>
      <c r="D135" s="10">
        <v>30</v>
      </c>
      <c r="E135" s="13">
        <f>[1]GONÇALVES!G133</f>
        <v>41.66</v>
      </c>
      <c r="F135" s="13">
        <f t="shared" si="16"/>
        <v>53.67</v>
      </c>
      <c r="G135" s="13">
        <f t="shared" si="17"/>
        <v>1610.1</v>
      </c>
    </row>
    <row r="136" spans="1:7" ht="38.25">
      <c r="A136" s="7" t="s">
        <v>194</v>
      </c>
      <c r="B136" s="4" t="s">
        <v>195</v>
      </c>
      <c r="C136" s="5" t="s">
        <v>48</v>
      </c>
      <c r="D136" s="10">
        <v>100</v>
      </c>
      <c r="E136" s="13">
        <f>[1]GONÇALVES!G134</f>
        <v>54.44</v>
      </c>
      <c r="F136" s="13">
        <f t="shared" si="16"/>
        <v>70.13</v>
      </c>
      <c r="G136" s="13">
        <f t="shared" si="17"/>
        <v>7013</v>
      </c>
    </row>
    <row r="137" spans="1:7" ht="25.5">
      <c r="A137" s="7" t="s">
        <v>196</v>
      </c>
      <c r="B137" s="4" t="s">
        <v>197</v>
      </c>
      <c r="C137" s="5" t="s">
        <v>48</v>
      </c>
      <c r="D137" s="10">
        <v>150</v>
      </c>
      <c r="E137" s="13">
        <f>[1]GONÇALVES!G135</f>
        <v>15.69</v>
      </c>
      <c r="F137" s="13">
        <f t="shared" si="16"/>
        <v>20.21</v>
      </c>
      <c r="G137" s="13">
        <f t="shared" si="17"/>
        <v>3031.5</v>
      </c>
    </row>
    <row r="138" spans="1:7" ht="38.25">
      <c r="A138" s="7" t="s">
        <v>198</v>
      </c>
      <c r="B138" s="4" t="s">
        <v>199</v>
      </c>
      <c r="C138" s="5" t="s">
        <v>48</v>
      </c>
      <c r="D138" s="10">
        <v>50</v>
      </c>
      <c r="E138" s="13">
        <f>[1]GONÇALVES!G136</f>
        <v>69.03</v>
      </c>
      <c r="F138" s="13">
        <f t="shared" si="16"/>
        <v>88.92</v>
      </c>
      <c r="G138" s="13">
        <f t="shared" si="17"/>
        <v>4446</v>
      </c>
    </row>
    <row r="139" spans="1:7" ht="51">
      <c r="A139" s="7" t="s">
        <v>200</v>
      </c>
      <c r="B139" s="4" t="s">
        <v>201</v>
      </c>
      <c r="C139" s="5" t="s">
        <v>48</v>
      </c>
      <c r="D139" s="10">
        <v>300</v>
      </c>
      <c r="E139" s="13">
        <f>[1]GONÇALVES!G137</f>
        <v>149.88</v>
      </c>
      <c r="F139" s="13">
        <f t="shared" si="16"/>
        <v>193.08</v>
      </c>
      <c r="G139" s="13">
        <f t="shared" si="17"/>
        <v>57924</v>
      </c>
    </row>
    <row r="140" spans="1:7" ht="38.25">
      <c r="A140" s="7" t="s">
        <v>202</v>
      </c>
      <c r="B140" s="4" t="s">
        <v>203</v>
      </c>
      <c r="C140" s="5" t="s">
        <v>48</v>
      </c>
      <c r="D140" s="10">
        <v>400</v>
      </c>
      <c r="E140" s="13">
        <f>[1]GONÇALVES!G138</f>
        <v>134.43</v>
      </c>
      <c r="F140" s="13">
        <f t="shared" si="16"/>
        <v>173.17</v>
      </c>
      <c r="G140" s="13">
        <f t="shared" si="17"/>
        <v>69268</v>
      </c>
    </row>
    <row r="141" spans="1:7" ht="51">
      <c r="A141" s="7" t="s">
        <v>204</v>
      </c>
      <c r="B141" s="4" t="s">
        <v>205</v>
      </c>
      <c r="C141" s="5" t="s">
        <v>48</v>
      </c>
      <c r="D141" s="10">
        <v>80</v>
      </c>
      <c r="E141" s="13">
        <f>[1]GONÇALVES!G139</f>
        <v>356.06</v>
      </c>
      <c r="F141" s="13">
        <f t="shared" si="16"/>
        <v>458.68</v>
      </c>
      <c r="G141" s="13">
        <f t="shared" si="17"/>
        <v>36694.400000000001</v>
      </c>
    </row>
    <row r="142" spans="1:7" ht="51">
      <c r="A142" s="7" t="s">
        <v>206</v>
      </c>
      <c r="B142" s="4" t="s">
        <v>207</v>
      </c>
      <c r="C142" s="5" t="s">
        <v>48</v>
      </c>
      <c r="D142" s="10">
        <v>50</v>
      </c>
      <c r="E142" s="13">
        <f>[1]GONÇALVES!G140</f>
        <v>406.83</v>
      </c>
      <c r="F142" s="13">
        <f t="shared" si="16"/>
        <v>524.08000000000004</v>
      </c>
      <c r="G142" s="13">
        <f t="shared" si="17"/>
        <v>26204</v>
      </c>
    </row>
    <row r="143" spans="1:7" ht="51">
      <c r="A143" s="7" t="s">
        <v>208</v>
      </c>
      <c r="B143" s="4" t="s">
        <v>209</v>
      </c>
      <c r="C143" s="5" t="s">
        <v>48</v>
      </c>
      <c r="D143" s="10">
        <v>30</v>
      </c>
      <c r="E143" s="13">
        <f>[1]GONÇALVES!G141</f>
        <v>652.53</v>
      </c>
      <c r="F143" s="13">
        <f t="shared" si="16"/>
        <v>840.59</v>
      </c>
      <c r="G143" s="13">
        <f t="shared" si="17"/>
        <v>25217.7</v>
      </c>
    </row>
    <row r="144" spans="1:7" ht="51">
      <c r="A144" s="7" t="s">
        <v>210</v>
      </c>
      <c r="B144" s="4" t="s">
        <v>211</v>
      </c>
      <c r="C144" s="5" t="s">
        <v>48</v>
      </c>
      <c r="D144" s="10">
        <v>80</v>
      </c>
      <c r="E144" s="13">
        <f>[1]GONÇALVES!G142</f>
        <v>276.7</v>
      </c>
      <c r="F144" s="13">
        <f t="shared" si="16"/>
        <v>356.44</v>
      </c>
      <c r="G144" s="13">
        <f t="shared" si="17"/>
        <v>28515.200000000001</v>
      </c>
    </row>
    <row r="145" spans="1:7">
      <c r="A145" s="87" t="s">
        <v>365</v>
      </c>
      <c r="B145" s="87"/>
      <c r="C145" s="87"/>
      <c r="D145" s="87"/>
      <c r="E145" s="87"/>
      <c r="F145" s="87"/>
      <c r="G145" s="15">
        <f>SUM(G104:G144)</f>
        <v>614211.30000000005</v>
      </c>
    </row>
    <row r="146" spans="1:7">
      <c r="A146" s="6" t="s">
        <v>212</v>
      </c>
      <c r="B146" s="86"/>
      <c r="C146" s="86"/>
      <c r="D146" s="86"/>
      <c r="E146" s="86"/>
      <c r="F146" s="86"/>
      <c r="G146" s="86"/>
    </row>
    <row r="147" spans="1:7">
      <c r="A147" s="6" t="s">
        <v>214</v>
      </c>
      <c r="B147" s="86"/>
      <c r="C147" s="86"/>
      <c r="D147" s="86"/>
      <c r="E147" s="86"/>
      <c r="F147" s="86"/>
      <c r="G147" s="86"/>
    </row>
    <row r="148" spans="1:7">
      <c r="A148" s="7" t="s">
        <v>215</v>
      </c>
      <c r="B148" s="4" t="s">
        <v>411</v>
      </c>
      <c r="C148" s="5" t="s">
        <v>54</v>
      </c>
      <c r="D148" s="10">
        <v>300</v>
      </c>
      <c r="E148" s="13">
        <f>[1]GONÇALVES!G146</f>
        <v>353.34</v>
      </c>
      <c r="F148" s="13">
        <f t="shared" ref="F148:F156" si="18">E148*$H$15</f>
        <v>455.17</v>
      </c>
      <c r="G148" s="13">
        <f t="shared" ref="G148:G156" si="19">D148*F148</f>
        <v>136551</v>
      </c>
    </row>
    <row r="149" spans="1:7" ht="25.5">
      <c r="A149" s="7" t="s">
        <v>216</v>
      </c>
      <c r="B149" s="4" t="s">
        <v>217</v>
      </c>
      <c r="C149" s="5" t="s">
        <v>15</v>
      </c>
      <c r="D149" s="10">
        <v>800</v>
      </c>
      <c r="E149" s="13">
        <f>[1]GONÇALVES!G147</f>
        <v>6.68</v>
      </c>
      <c r="F149" s="13">
        <f t="shared" si="18"/>
        <v>8.61</v>
      </c>
      <c r="G149" s="13">
        <f t="shared" si="19"/>
        <v>6888</v>
      </c>
    </row>
    <row r="150" spans="1:7" ht="25.5">
      <c r="A150" s="7" t="s">
        <v>218</v>
      </c>
      <c r="B150" s="4" t="s">
        <v>219</v>
      </c>
      <c r="C150" s="5" t="s">
        <v>15</v>
      </c>
      <c r="D150" s="10">
        <v>800</v>
      </c>
      <c r="E150" s="13">
        <f>[1]GONÇALVES!G148</f>
        <v>11.17</v>
      </c>
      <c r="F150" s="13">
        <f t="shared" si="18"/>
        <v>14.39</v>
      </c>
      <c r="G150" s="13">
        <f t="shared" si="19"/>
        <v>11512</v>
      </c>
    </row>
    <row r="151" spans="1:7" ht="25.5">
      <c r="A151" s="7" t="s">
        <v>220</v>
      </c>
      <c r="B151" s="4" t="s">
        <v>221</v>
      </c>
      <c r="C151" s="5" t="s">
        <v>15</v>
      </c>
      <c r="D151" s="10">
        <v>500</v>
      </c>
      <c r="E151" s="13">
        <f>[1]GONÇALVES!G149</f>
        <v>10.43</v>
      </c>
      <c r="F151" s="13">
        <f t="shared" si="18"/>
        <v>13.44</v>
      </c>
      <c r="G151" s="13">
        <f t="shared" si="19"/>
        <v>6720</v>
      </c>
    </row>
    <row r="152" spans="1:7" ht="25.5">
      <c r="A152" s="7" t="s">
        <v>222</v>
      </c>
      <c r="B152" s="4" t="s">
        <v>223</v>
      </c>
      <c r="C152" s="5" t="s">
        <v>15</v>
      </c>
      <c r="D152" s="10">
        <v>500</v>
      </c>
      <c r="E152" s="13">
        <f>[1]GONÇALVES!G150</f>
        <v>11.99</v>
      </c>
      <c r="F152" s="13">
        <f t="shared" si="18"/>
        <v>15.45</v>
      </c>
      <c r="G152" s="13">
        <f t="shared" si="19"/>
        <v>7725</v>
      </c>
    </row>
    <row r="153" spans="1:7" ht="25.5">
      <c r="A153" s="7" t="s">
        <v>224</v>
      </c>
      <c r="B153" s="4" t="s">
        <v>225</v>
      </c>
      <c r="C153" s="5" t="s">
        <v>15</v>
      </c>
      <c r="D153" s="10">
        <v>200</v>
      </c>
      <c r="E153" s="13">
        <f>[1]GONÇALVES!G151</f>
        <v>19.850000000000001</v>
      </c>
      <c r="F153" s="13">
        <f t="shared" si="18"/>
        <v>25.57</v>
      </c>
      <c r="G153" s="13">
        <f t="shared" si="19"/>
        <v>5114</v>
      </c>
    </row>
    <row r="154" spans="1:7">
      <c r="A154" s="7" t="s">
        <v>226</v>
      </c>
      <c r="B154" s="4" t="s">
        <v>227</v>
      </c>
      <c r="C154" s="5" t="s">
        <v>48</v>
      </c>
      <c r="D154" s="10">
        <v>20</v>
      </c>
      <c r="E154" s="13">
        <f>[1]GONÇALVES!G152</f>
        <v>726.37</v>
      </c>
      <c r="F154" s="13">
        <f t="shared" si="18"/>
        <v>935.71</v>
      </c>
      <c r="G154" s="13">
        <f t="shared" si="19"/>
        <v>18714.2</v>
      </c>
    </row>
    <row r="155" spans="1:7">
      <c r="A155" s="7" t="s">
        <v>228</v>
      </c>
      <c r="B155" s="4" t="s">
        <v>229</v>
      </c>
      <c r="C155" s="5" t="s">
        <v>48</v>
      </c>
      <c r="D155" s="10">
        <v>20</v>
      </c>
      <c r="E155" s="13">
        <f>[1]GONÇALVES!G153</f>
        <v>557.84</v>
      </c>
      <c r="F155" s="13">
        <f t="shared" si="18"/>
        <v>718.61</v>
      </c>
      <c r="G155" s="13">
        <f t="shared" si="19"/>
        <v>14372.2</v>
      </c>
    </row>
    <row r="156" spans="1:7">
      <c r="A156" s="7" t="s">
        <v>230</v>
      </c>
      <c r="B156" s="4" t="s">
        <v>412</v>
      </c>
      <c r="C156" s="5" t="s">
        <v>48</v>
      </c>
      <c r="D156" s="10">
        <v>10</v>
      </c>
      <c r="E156" s="13">
        <f>[1]GONÇALVES!G154</f>
        <v>2863.51</v>
      </c>
      <c r="F156" s="13">
        <f t="shared" si="18"/>
        <v>3688.77</v>
      </c>
      <c r="G156" s="13">
        <f t="shared" si="19"/>
        <v>36887.699999999997</v>
      </c>
    </row>
    <row r="157" spans="1:7">
      <c r="A157" s="87" t="s">
        <v>377</v>
      </c>
      <c r="B157" s="87"/>
      <c r="C157" s="87"/>
      <c r="D157" s="87"/>
      <c r="E157" s="87"/>
      <c r="F157" s="87"/>
      <c r="G157" s="15">
        <f>SUM(G148:G156)</f>
        <v>244484.1</v>
      </c>
    </row>
    <row r="158" spans="1:7">
      <c r="A158" s="6" t="s">
        <v>231</v>
      </c>
      <c r="B158" s="86"/>
      <c r="C158" s="86"/>
      <c r="D158" s="86"/>
      <c r="E158" s="86"/>
      <c r="F158" s="86"/>
      <c r="G158" s="86"/>
    </row>
    <row r="159" spans="1:7" ht="38.25">
      <c r="A159" s="7" t="s">
        <v>232</v>
      </c>
      <c r="B159" s="4" t="s">
        <v>233</v>
      </c>
      <c r="C159" s="5" t="s">
        <v>48</v>
      </c>
      <c r="D159" s="10">
        <v>45</v>
      </c>
      <c r="E159" s="13">
        <f>[1]GONÇALVES!G157</f>
        <v>75.8</v>
      </c>
      <c r="F159" s="13">
        <f t="shared" ref="F159:F168" si="20">E159*$H$15</f>
        <v>97.65</v>
      </c>
      <c r="G159" s="13">
        <f t="shared" ref="G159:G168" si="21">D159*F159</f>
        <v>4394.25</v>
      </c>
    </row>
    <row r="160" spans="1:7">
      <c r="A160" s="7" t="s">
        <v>234</v>
      </c>
      <c r="B160" s="4" t="s">
        <v>235</v>
      </c>
      <c r="C160" s="5" t="s">
        <v>48</v>
      </c>
      <c r="D160" s="10">
        <v>45</v>
      </c>
      <c r="E160" s="13">
        <f>[1]GONÇALVES!G158</f>
        <v>179.28</v>
      </c>
      <c r="F160" s="13">
        <f t="shared" si="20"/>
        <v>230.95</v>
      </c>
      <c r="G160" s="13">
        <f t="shared" si="21"/>
        <v>10392.75</v>
      </c>
    </row>
    <row r="161" spans="1:7" ht="51">
      <c r="A161" s="7" t="s">
        <v>236</v>
      </c>
      <c r="B161" s="4" t="s">
        <v>237</v>
      </c>
      <c r="C161" s="5" t="s">
        <v>48</v>
      </c>
      <c r="D161" s="10">
        <v>15</v>
      </c>
      <c r="E161" s="13">
        <f>[1]GONÇALVES!G159</f>
        <v>1812.63</v>
      </c>
      <c r="F161" s="13">
        <f t="shared" si="20"/>
        <v>2335.0300000000002</v>
      </c>
      <c r="G161" s="13">
        <f t="shared" si="21"/>
        <v>35025.449999999997</v>
      </c>
    </row>
    <row r="162" spans="1:7" ht="38.25">
      <c r="A162" s="7" t="s">
        <v>238</v>
      </c>
      <c r="B162" s="4" t="s">
        <v>239</v>
      </c>
      <c r="C162" s="5" t="s">
        <v>48</v>
      </c>
      <c r="D162" s="10">
        <v>10</v>
      </c>
      <c r="E162" s="13">
        <f>[1]GONÇALVES!G160</f>
        <v>12256.41</v>
      </c>
      <c r="F162" s="13">
        <f t="shared" si="20"/>
        <v>15788.71</v>
      </c>
      <c r="G162" s="13">
        <f t="shared" si="21"/>
        <v>157887.1</v>
      </c>
    </row>
    <row r="163" spans="1:7" ht="38.25">
      <c r="A163" s="7" t="s">
        <v>240</v>
      </c>
      <c r="B163" s="4" t="s">
        <v>241</v>
      </c>
      <c r="C163" s="5" t="s">
        <v>48</v>
      </c>
      <c r="D163" s="10">
        <v>10</v>
      </c>
      <c r="E163" s="13">
        <f>[1]GONÇALVES!G161</f>
        <v>7260.96</v>
      </c>
      <c r="F163" s="13">
        <f t="shared" si="20"/>
        <v>9353.57</v>
      </c>
      <c r="G163" s="13">
        <f t="shared" si="21"/>
        <v>93535.7</v>
      </c>
    </row>
    <row r="164" spans="1:7">
      <c r="A164" s="7" t="s">
        <v>242</v>
      </c>
      <c r="B164" s="4" t="s">
        <v>413</v>
      </c>
      <c r="C164" s="5" t="s">
        <v>54</v>
      </c>
      <c r="D164" s="10">
        <v>300</v>
      </c>
      <c r="E164" s="13">
        <f>[1]GONÇALVES!G162</f>
        <v>304.13</v>
      </c>
      <c r="F164" s="13">
        <f t="shared" si="20"/>
        <v>391.78</v>
      </c>
      <c r="G164" s="13">
        <f t="shared" si="21"/>
        <v>117534</v>
      </c>
    </row>
    <row r="165" spans="1:7" ht="38.25">
      <c r="A165" s="7" t="s">
        <v>243</v>
      </c>
      <c r="B165" s="4" t="s">
        <v>244</v>
      </c>
      <c r="C165" s="5" t="s">
        <v>48</v>
      </c>
      <c r="D165" s="10">
        <v>60</v>
      </c>
      <c r="E165" s="13">
        <f>[1]GONÇALVES!G163</f>
        <v>9</v>
      </c>
      <c r="F165" s="13">
        <f t="shared" si="20"/>
        <v>11.59</v>
      </c>
      <c r="G165" s="13">
        <f t="shared" si="21"/>
        <v>695.4</v>
      </c>
    </row>
    <row r="166" spans="1:7" ht="38.25">
      <c r="A166" s="7" t="s">
        <v>245</v>
      </c>
      <c r="B166" s="4" t="s">
        <v>246</v>
      </c>
      <c r="C166" s="5" t="s">
        <v>15</v>
      </c>
      <c r="D166" s="10">
        <v>600</v>
      </c>
      <c r="E166" s="13">
        <f>[1]GONÇALVES!G164</f>
        <v>40.46</v>
      </c>
      <c r="F166" s="13">
        <f t="shared" si="20"/>
        <v>52.12</v>
      </c>
      <c r="G166" s="13">
        <f t="shared" si="21"/>
        <v>31272</v>
      </c>
    </row>
    <row r="167" spans="1:7" ht="38.25">
      <c r="A167" s="7" t="s">
        <v>247</v>
      </c>
      <c r="B167" s="4" t="s">
        <v>248</v>
      </c>
      <c r="C167" s="5" t="s">
        <v>15</v>
      </c>
      <c r="D167" s="10">
        <v>400</v>
      </c>
      <c r="E167" s="13">
        <f>[1]GONÇALVES!G165</f>
        <v>14.01</v>
      </c>
      <c r="F167" s="13">
        <f t="shared" si="20"/>
        <v>18.05</v>
      </c>
      <c r="G167" s="13">
        <f t="shared" si="21"/>
        <v>7220</v>
      </c>
    </row>
    <row r="168" spans="1:7" ht="38.25">
      <c r="A168" s="7" t="s">
        <v>249</v>
      </c>
      <c r="B168" s="4" t="s">
        <v>250</v>
      </c>
      <c r="C168" s="5" t="s">
        <v>15</v>
      </c>
      <c r="D168" s="10">
        <v>400</v>
      </c>
      <c r="E168" s="13">
        <f>[1]GONÇALVES!G166</f>
        <v>20.79</v>
      </c>
      <c r="F168" s="13">
        <f t="shared" si="20"/>
        <v>26.78</v>
      </c>
      <c r="G168" s="13">
        <f t="shared" si="21"/>
        <v>10712</v>
      </c>
    </row>
    <row r="169" spans="1:7">
      <c r="A169" s="87" t="s">
        <v>376</v>
      </c>
      <c r="B169" s="87"/>
      <c r="C169" s="87"/>
      <c r="D169" s="87"/>
      <c r="E169" s="87"/>
      <c r="F169" s="87"/>
      <c r="G169" s="15">
        <f>SUM(G159:G168)</f>
        <v>468668.65</v>
      </c>
    </row>
    <row r="170" spans="1:7">
      <c r="A170" s="87" t="s">
        <v>366</v>
      </c>
      <c r="B170" s="87"/>
      <c r="C170" s="87"/>
      <c r="D170" s="87"/>
      <c r="E170" s="87"/>
      <c r="F170" s="87"/>
      <c r="G170" s="15">
        <f>G169+G157</f>
        <v>713152.75</v>
      </c>
    </row>
    <row r="171" spans="1:7">
      <c r="A171" s="6" t="s">
        <v>251</v>
      </c>
      <c r="B171" s="86"/>
      <c r="C171" s="86"/>
      <c r="D171" s="86"/>
      <c r="E171" s="86"/>
      <c r="F171" s="86"/>
      <c r="G171" s="86"/>
    </row>
    <row r="172" spans="1:7" ht="38.25">
      <c r="A172" s="7" t="s">
        <v>253</v>
      </c>
      <c r="B172" s="4" t="s">
        <v>254</v>
      </c>
      <c r="C172" s="5" t="s">
        <v>10</v>
      </c>
      <c r="D172" s="10">
        <v>5500</v>
      </c>
      <c r="E172" s="13">
        <f>[1]GONÇALVES!G170</f>
        <v>3.46</v>
      </c>
      <c r="F172" s="13">
        <f t="shared" ref="F172:F178" si="22">E172*$H$15</f>
        <v>4.46</v>
      </c>
      <c r="G172" s="13">
        <f t="shared" ref="G172:G178" si="23">D172*F172</f>
        <v>24530</v>
      </c>
    </row>
    <row r="173" spans="1:7">
      <c r="A173" s="7" t="s">
        <v>255</v>
      </c>
      <c r="B173" s="4" t="s">
        <v>453</v>
      </c>
      <c r="C173" s="5" t="s">
        <v>10</v>
      </c>
      <c r="D173" s="10">
        <v>1500</v>
      </c>
      <c r="E173" s="13">
        <f>[1]GONÇALVES!G171</f>
        <v>26.65</v>
      </c>
      <c r="F173" s="13">
        <f t="shared" si="22"/>
        <v>34.33</v>
      </c>
      <c r="G173" s="13">
        <f t="shared" si="23"/>
        <v>51495</v>
      </c>
    </row>
    <row r="174" spans="1:7" ht="51">
      <c r="A174" s="7" t="s">
        <v>256</v>
      </c>
      <c r="B174" s="4" t="s">
        <v>257</v>
      </c>
      <c r="C174" s="5" t="s">
        <v>10</v>
      </c>
      <c r="D174" s="10">
        <v>4000</v>
      </c>
      <c r="E174" s="13">
        <f>[1]GONÇALVES!G172</f>
        <v>31.38</v>
      </c>
      <c r="F174" s="13">
        <f t="shared" si="22"/>
        <v>40.42</v>
      </c>
      <c r="G174" s="13">
        <f t="shared" si="23"/>
        <v>161680</v>
      </c>
    </row>
    <row r="175" spans="1:7" ht="51">
      <c r="A175" s="7" t="s">
        <v>258</v>
      </c>
      <c r="B175" s="4" t="s">
        <v>259</v>
      </c>
      <c r="C175" s="5" t="s">
        <v>10</v>
      </c>
      <c r="D175" s="10">
        <v>1500</v>
      </c>
      <c r="E175" s="13">
        <f>[1]GONÇALVES!G173</f>
        <v>51.63</v>
      </c>
      <c r="F175" s="13">
        <f t="shared" si="22"/>
        <v>66.510000000000005</v>
      </c>
      <c r="G175" s="13">
        <f t="shared" si="23"/>
        <v>99765</v>
      </c>
    </row>
    <row r="176" spans="1:7" ht="25.5">
      <c r="A176" s="7" t="s">
        <v>260</v>
      </c>
      <c r="B176" s="4" t="s">
        <v>414</v>
      </c>
      <c r="C176" s="5" t="s">
        <v>261</v>
      </c>
      <c r="D176" s="10">
        <v>100</v>
      </c>
      <c r="E176" s="13">
        <f>[1]GONÇALVES!G174</f>
        <v>65.47</v>
      </c>
      <c r="F176" s="13">
        <f t="shared" si="22"/>
        <v>84.34</v>
      </c>
      <c r="G176" s="13">
        <f t="shared" si="23"/>
        <v>8434</v>
      </c>
    </row>
    <row r="177" spans="1:7" ht="38.25">
      <c r="A177" s="7" t="s">
        <v>262</v>
      </c>
      <c r="B177" s="4" t="s">
        <v>263</v>
      </c>
      <c r="C177" s="5" t="s">
        <v>10</v>
      </c>
      <c r="D177" s="10">
        <v>2000</v>
      </c>
      <c r="E177" s="13">
        <f>[1]GONÇALVES!G175</f>
        <v>4.76</v>
      </c>
      <c r="F177" s="13">
        <f t="shared" si="22"/>
        <v>6.13</v>
      </c>
      <c r="G177" s="13">
        <f t="shared" si="23"/>
        <v>12260</v>
      </c>
    </row>
    <row r="178" spans="1:7" ht="51">
      <c r="A178" s="7" t="s">
        <v>264</v>
      </c>
      <c r="B178" s="4" t="s">
        <v>265</v>
      </c>
      <c r="C178" s="5" t="s">
        <v>10</v>
      </c>
      <c r="D178" s="10">
        <v>2000</v>
      </c>
      <c r="E178" s="13">
        <f>[1]GONÇALVES!G176</f>
        <v>28.65</v>
      </c>
      <c r="F178" s="13">
        <f t="shared" si="22"/>
        <v>36.909999999999997</v>
      </c>
      <c r="G178" s="13">
        <f t="shared" si="23"/>
        <v>73820</v>
      </c>
    </row>
    <row r="179" spans="1:7">
      <c r="A179" s="87" t="s">
        <v>367</v>
      </c>
      <c r="B179" s="87"/>
      <c r="C179" s="87"/>
      <c r="D179" s="87"/>
      <c r="E179" s="87"/>
      <c r="F179" s="87"/>
      <c r="G179" s="15">
        <f>SUM(G172:G178)</f>
        <v>431984</v>
      </c>
    </row>
    <row r="180" spans="1:7">
      <c r="A180" s="6" t="s">
        <v>266</v>
      </c>
      <c r="B180" s="86"/>
      <c r="C180" s="86"/>
      <c r="D180" s="86"/>
      <c r="E180" s="86"/>
      <c r="F180" s="86"/>
      <c r="G180" s="86"/>
    </row>
    <row r="181" spans="1:7" ht="25.5">
      <c r="A181" s="7" t="s">
        <v>268</v>
      </c>
      <c r="B181" s="4" t="s">
        <v>269</v>
      </c>
      <c r="C181" s="5" t="s">
        <v>10</v>
      </c>
      <c r="D181" s="10">
        <v>25000</v>
      </c>
      <c r="E181" s="13">
        <f>[1]GONÇALVES!G179</f>
        <v>2.14</v>
      </c>
      <c r="F181" s="13">
        <f t="shared" ref="F181:F187" si="24">E181*$H$15</f>
        <v>2.76</v>
      </c>
      <c r="G181" s="13">
        <f t="shared" ref="G181:G187" si="25">D181*F181</f>
        <v>69000</v>
      </c>
    </row>
    <row r="182" spans="1:7" ht="25.5">
      <c r="A182" s="7" t="s">
        <v>454</v>
      </c>
      <c r="B182" s="4" t="s">
        <v>270</v>
      </c>
      <c r="C182" s="5" t="s">
        <v>10</v>
      </c>
      <c r="D182" s="10">
        <v>25000</v>
      </c>
      <c r="E182" s="13">
        <f>[1]GONÇALVES!G180</f>
        <v>9.7200000000000006</v>
      </c>
      <c r="F182" s="13">
        <f t="shared" si="24"/>
        <v>12.52</v>
      </c>
      <c r="G182" s="13">
        <f t="shared" si="25"/>
        <v>313000</v>
      </c>
    </row>
    <row r="183" spans="1:7" ht="25.5">
      <c r="A183" s="7" t="s">
        <v>455</v>
      </c>
      <c r="B183" s="4" t="s">
        <v>271</v>
      </c>
      <c r="C183" s="5" t="s">
        <v>10</v>
      </c>
      <c r="D183" s="10">
        <f>D182*0.25</f>
        <v>6250</v>
      </c>
      <c r="E183" s="13">
        <f>[1]GONÇALVES!G181</f>
        <v>17.14</v>
      </c>
      <c r="F183" s="13">
        <f t="shared" si="24"/>
        <v>22.08</v>
      </c>
      <c r="G183" s="13">
        <f t="shared" si="25"/>
        <v>138000</v>
      </c>
    </row>
    <row r="184" spans="1:7" ht="25.5">
      <c r="A184" s="7" t="s">
        <v>456</v>
      </c>
      <c r="B184" s="4" t="s">
        <v>272</v>
      </c>
      <c r="C184" s="5" t="s">
        <v>10</v>
      </c>
      <c r="D184" s="10">
        <f>D182*0.1</f>
        <v>2500</v>
      </c>
      <c r="E184" s="13">
        <f>[1]GONÇALVES!G182</f>
        <v>12.24</v>
      </c>
      <c r="F184" s="13">
        <f t="shared" si="24"/>
        <v>15.77</v>
      </c>
      <c r="G184" s="13">
        <f t="shared" si="25"/>
        <v>39425</v>
      </c>
    </row>
    <row r="185" spans="1:7" ht="25.5">
      <c r="A185" s="7" t="s">
        <v>457</v>
      </c>
      <c r="B185" s="4" t="s">
        <v>273</v>
      </c>
      <c r="C185" s="5" t="s">
        <v>10</v>
      </c>
      <c r="D185" s="10">
        <f>D182*0.65</f>
        <v>16250</v>
      </c>
      <c r="E185" s="13">
        <f>[1]GONÇALVES!G183</f>
        <v>8.33</v>
      </c>
      <c r="F185" s="13">
        <f t="shared" si="24"/>
        <v>10.73</v>
      </c>
      <c r="G185" s="13">
        <f t="shared" si="25"/>
        <v>174362.5</v>
      </c>
    </row>
    <row r="186" spans="1:7">
      <c r="A186" s="7" t="s">
        <v>458</v>
      </c>
      <c r="B186" s="4" t="s">
        <v>274</v>
      </c>
      <c r="C186" s="5" t="s">
        <v>10</v>
      </c>
      <c r="D186" s="10">
        <v>1500</v>
      </c>
      <c r="E186" s="13">
        <f>[1]GONÇALVES!G184</f>
        <v>13.44</v>
      </c>
      <c r="F186" s="13">
        <f t="shared" si="24"/>
        <v>17.309999999999999</v>
      </c>
      <c r="G186" s="13">
        <f t="shared" si="25"/>
        <v>25965</v>
      </c>
    </row>
    <row r="187" spans="1:7" ht="25.5">
      <c r="A187" s="7" t="s">
        <v>459</v>
      </c>
      <c r="B187" s="4" t="s">
        <v>275</v>
      </c>
      <c r="C187" s="5" t="s">
        <v>10</v>
      </c>
      <c r="D187" s="10">
        <v>3000</v>
      </c>
      <c r="E187" s="13">
        <f>[1]GONÇALVES!G185</f>
        <v>31.31</v>
      </c>
      <c r="F187" s="13">
        <f t="shared" si="24"/>
        <v>40.33</v>
      </c>
      <c r="G187" s="13">
        <f t="shared" si="25"/>
        <v>120990</v>
      </c>
    </row>
    <row r="188" spans="1:7">
      <c r="A188" s="7" t="s">
        <v>460</v>
      </c>
      <c r="B188" s="4" t="s">
        <v>462</v>
      </c>
      <c r="C188" s="5" t="s">
        <v>10</v>
      </c>
      <c r="D188" s="10">
        <v>8000</v>
      </c>
      <c r="E188" s="13">
        <f>[1]GONÇALVES!G186</f>
        <v>10.65</v>
      </c>
      <c r="F188" s="13">
        <f t="shared" ref="F188:F189" si="26">E188*$H$15</f>
        <v>13.72</v>
      </c>
      <c r="G188" s="13">
        <f t="shared" ref="G188:G189" si="27">D188*F188</f>
        <v>109760</v>
      </c>
    </row>
    <row r="189" spans="1:7" ht="25.5">
      <c r="A189" s="7" t="s">
        <v>461</v>
      </c>
      <c r="B189" s="4" t="s">
        <v>463</v>
      </c>
      <c r="C189" s="17" t="s">
        <v>15</v>
      </c>
      <c r="D189" s="10">
        <v>2500</v>
      </c>
      <c r="E189" s="13">
        <f>[1]GONÇALVES!G187</f>
        <v>10.02</v>
      </c>
      <c r="F189" s="13">
        <f t="shared" si="26"/>
        <v>12.91</v>
      </c>
      <c r="G189" s="13">
        <f t="shared" si="27"/>
        <v>32275</v>
      </c>
    </row>
    <row r="190" spans="1:7">
      <c r="A190" s="87" t="s">
        <v>368</v>
      </c>
      <c r="B190" s="87"/>
      <c r="C190" s="87"/>
      <c r="D190" s="87"/>
      <c r="E190" s="87"/>
      <c r="F190" s="87"/>
      <c r="G190" s="15">
        <f>SUM(G181:G189)</f>
        <v>1022777.5</v>
      </c>
    </row>
    <row r="191" spans="1:7" s="1" customFormat="1">
      <c r="A191" s="6" t="s">
        <v>276</v>
      </c>
      <c r="B191" s="86"/>
      <c r="C191" s="86"/>
      <c r="D191" s="86"/>
      <c r="E191" s="86"/>
      <c r="F191" s="86"/>
      <c r="G191" s="86"/>
    </row>
    <row r="192" spans="1:7" s="1" customFormat="1" ht="38.25">
      <c r="A192" s="7" t="s">
        <v>278</v>
      </c>
      <c r="B192" s="4" t="s">
        <v>279</v>
      </c>
      <c r="C192" s="5" t="s">
        <v>10</v>
      </c>
      <c r="D192" s="10">
        <v>4000</v>
      </c>
      <c r="E192" s="13">
        <f>[1]GONÇALVES!G190</f>
        <v>37.9</v>
      </c>
      <c r="F192" s="13">
        <f t="shared" ref="F192:F202" si="28">E192*$H$15</f>
        <v>48.82</v>
      </c>
      <c r="G192" s="13">
        <f t="shared" ref="G192:G202" si="29">D192*F192</f>
        <v>195280</v>
      </c>
    </row>
    <row r="193" spans="1:7" ht="38.25">
      <c r="A193" s="7" t="s">
        <v>280</v>
      </c>
      <c r="B193" s="4" t="s">
        <v>281</v>
      </c>
      <c r="C193" s="5" t="s">
        <v>10</v>
      </c>
      <c r="D193" s="10">
        <v>2000</v>
      </c>
      <c r="E193" s="13">
        <f>[1]GONÇALVES!G191</f>
        <v>44.24</v>
      </c>
      <c r="F193" s="13">
        <f t="shared" si="28"/>
        <v>56.99</v>
      </c>
      <c r="G193" s="13">
        <f t="shared" si="29"/>
        <v>113980</v>
      </c>
    </row>
    <row r="194" spans="1:7" ht="38.25">
      <c r="A194" s="7" t="s">
        <v>282</v>
      </c>
      <c r="B194" s="4" t="s">
        <v>415</v>
      </c>
      <c r="C194" s="5" t="s">
        <v>26</v>
      </c>
      <c r="D194" s="10">
        <f>D187*0.07</f>
        <v>210</v>
      </c>
      <c r="E194" s="13">
        <f>[1]GONÇALVES!G192</f>
        <v>578.12</v>
      </c>
      <c r="F194" s="13">
        <f t="shared" si="28"/>
        <v>744.73</v>
      </c>
      <c r="G194" s="13">
        <f t="shared" si="29"/>
        <v>156393.29999999999</v>
      </c>
    </row>
    <row r="195" spans="1:7" ht="25.5">
      <c r="A195" s="7" t="s">
        <v>283</v>
      </c>
      <c r="B195" s="4" t="s">
        <v>284</v>
      </c>
      <c r="C195" s="5" t="s">
        <v>10</v>
      </c>
      <c r="D195" s="10">
        <v>1500</v>
      </c>
      <c r="E195" s="13">
        <f>[1]GONÇALVES!G193</f>
        <v>64.959999999999994</v>
      </c>
      <c r="F195" s="13">
        <f t="shared" si="28"/>
        <v>83.68</v>
      </c>
      <c r="G195" s="13">
        <f t="shared" si="29"/>
        <v>125520</v>
      </c>
    </row>
    <row r="196" spans="1:7" ht="38.25">
      <c r="A196" s="7" t="s">
        <v>285</v>
      </c>
      <c r="B196" s="4" t="s">
        <v>416</v>
      </c>
      <c r="C196" s="5" t="s">
        <v>10</v>
      </c>
      <c r="D196" s="10">
        <v>1000</v>
      </c>
      <c r="E196" s="13">
        <f>[1]GONÇALVES!G194</f>
        <v>96.93</v>
      </c>
      <c r="F196" s="13">
        <f t="shared" si="28"/>
        <v>124.87</v>
      </c>
      <c r="G196" s="13">
        <f t="shared" si="29"/>
        <v>124870</v>
      </c>
    </row>
    <row r="197" spans="1:7" ht="25.5">
      <c r="A197" s="7" t="s">
        <v>286</v>
      </c>
      <c r="B197" s="4" t="s">
        <v>417</v>
      </c>
      <c r="C197" s="5" t="s">
        <v>10</v>
      </c>
      <c r="D197" s="10">
        <v>3000</v>
      </c>
      <c r="E197" s="13">
        <f>[1]GONÇALVES!G195</f>
        <v>51.35</v>
      </c>
      <c r="F197" s="13">
        <f t="shared" si="28"/>
        <v>66.150000000000006</v>
      </c>
      <c r="G197" s="13">
        <f t="shared" si="29"/>
        <v>198450</v>
      </c>
    </row>
    <row r="198" spans="1:7" ht="25.5">
      <c r="A198" s="7" t="s">
        <v>287</v>
      </c>
      <c r="B198" s="4" t="s">
        <v>288</v>
      </c>
      <c r="C198" s="5" t="s">
        <v>15</v>
      </c>
      <c r="D198" s="10">
        <v>2000</v>
      </c>
      <c r="E198" s="13">
        <f>[1]GONÇALVES!G196</f>
        <v>12.15</v>
      </c>
      <c r="F198" s="13">
        <f t="shared" si="28"/>
        <v>15.65</v>
      </c>
      <c r="G198" s="13">
        <f t="shared" si="29"/>
        <v>31300</v>
      </c>
    </row>
    <row r="199" spans="1:7" ht="25.5">
      <c r="A199" s="7" t="s">
        <v>289</v>
      </c>
      <c r="B199" s="4" t="s">
        <v>290</v>
      </c>
      <c r="C199" s="5" t="s">
        <v>15</v>
      </c>
      <c r="D199" s="10">
        <v>200</v>
      </c>
      <c r="E199" s="13">
        <f>[1]GONÇALVES!G197</f>
        <v>50.61</v>
      </c>
      <c r="F199" s="13">
        <f t="shared" si="28"/>
        <v>65.2</v>
      </c>
      <c r="G199" s="13">
        <f t="shared" si="29"/>
        <v>13040</v>
      </c>
    </row>
    <row r="200" spans="1:7" ht="25.5">
      <c r="A200" s="7" t="s">
        <v>291</v>
      </c>
      <c r="B200" s="4" t="s">
        <v>418</v>
      </c>
      <c r="C200" s="5" t="s">
        <v>10</v>
      </c>
      <c r="D200" s="10">
        <v>300</v>
      </c>
      <c r="E200" s="13">
        <f>[1]GONÇALVES!G198</f>
        <v>101.5</v>
      </c>
      <c r="F200" s="13">
        <f t="shared" si="28"/>
        <v>130.75</v>
      </c>
      <c r="G200" s="13">
        <f t="shared" si="29"/>
        <v>39225</v>
      </c>
    </row>
    <row r="201" spans="1:7">
      <c r="A201" s="7" t="s">
        <v>292</v>
      </c>
      <c r="B201" s="4" t="s">
        <v>419</v>
      </c>
      <c r="C201" s="5" t="s">
        <v>10</v>
      </c>
      <c r="D201" s="10">
        <v>250</v>
      </c>
      <c r="E201" s="13">
        <f>[1]GONÇALVES!G199</f>
        <v>172.9</v>
      </c>
      <c r="F201" s="13">
        <f t="shared" si="28"/>
        <v>222.73</v>
      </c>
      <c r="G201" s="13">
        <f t="shared" si="29"/>
        <v>55682.5</v>
      </c>
    </row>
    <row r="202" spans="1:7" ht="25.5">
      <c r="A202" s="7" t="s">
        <v>293</v>
      </c>
      <c r="B202" s="4" t="s">
        <v>294</v>
      </c>
      <c r="C202" s="5" t="s">
        <v>10</v>
      </c>
      <c r="D202" s="10">
        <v>400</v>
      </c>
      <c r="E202" s="13">
        <f>[1]GONÇALVES!G200</f>
        <v>81.010000000000005</v>
      </c>
      <c r="F202" s="13">
        <f t="shared" si="28"/>
        <v>104.36</v>
      </c>
      <c r="G202" s="13">
        <f t="shared" si="29"/>
        <v>41744</v>
      </c>
    </row>
    <row r="203" spans="1:7">
      <c r="A203" s="87" t="s">
        <v>369</v>
      </c>
      <c r="B203" s="87"/>
      <c r="C203" s="87"/>
      <c r="D203" s="87"/>
      <c r="E203" s="87"/>
      <c r="F203" s="87"/>
      <c r="G203" s="15">
        <f>SUM(G192:G202)</f>
        <v>1095484.8</v>
      </c>
    </row>
    <row r="204" spans="1:7">
      <c r="A204" s="6" t="s">
        <v>295</v>
      </c>
      <c r="B204" s="86"/>
      <c r="C204" s="86"/>
      <c r="D204" s="86"/>
      <c r="E204" s="86"/>
      <c r="F204" s="86"/>
      <c r="G204" s="86"/>
    </row>
    <row r="205" spans="1:7">
      <c r="A205" s="7" t="s">
        <v>297</v>
      </c>
      <c r="B205" s="4" t="s">
        <v>420</v>
      </c>
      <c r="C205" s="5" t="s">
        <v>15</v>
      </c>
      <c r="D205" s="10">
        <v>30</v>
      </c>
      <c r="E205" s="13">
        <f>[1]GONÇALVES!G203</f>
        <v>219.27</v>
      </c>
      <c r="F205" s="13">
        <f t="shared" ref="F205:F220" si="30">E205*$H$15</f>
        <v>282.45999999999998</v>
      </c>
      <c r="G205" s="13">
        <f t="shared" ref="G205:G220" si="31">D205*F205</f>
        <v>8473.7999999999993</v>
      </c>
    </row>
    <row r="206" spans="1:7" ht="25.5">
      <c r="A206" s="7" t="s">
        <v>298</v>
      </c>
      <c r="B206" s="4" t="s">
        <v>299</v>
      </c>
      <c r="C206" s="5" t="s">
        <v>48</v>
      </c>
      <c r="D206" s="10">
        <v>15</v>
      </c>
      <c r="E206" s="13">
        <f>[1]GONÇALVES!G204</f>
        <v>151.71</v>
      </c>
      <c r="F206" s="13">
        <f t="shared" si="30"/>
        <v>195.43</v>
      </c>
      <c r="G206" s="13">
        <f t="shared" si="31"/>
        <v>2931.45</v>
      </c>
    </row>
    <row r="207" spans="1:7">
      <c r="A207" s="7" t="s">
        <v>300</v>
      </c>
      <c r="B207" s="4" t="s">
        <v>421</v>
      </c>
      <c r="C207" s="5" t="s">
        <v>48</v>
      </c>
      <c r="D207" s="10">
        <v>20</v>
      </c>
      <c r="E207" s="13">
        <f>[1]GONÇALVES!G205</f>
        <v>88.65</v>
      </c>
      <c r="F207" s="13">
        <f t="shared" si="30"/>
        <v>114.2</v>
      </c>
      <c r="G207" s="13">
        <f t="shared" si="31"/>
        <v>2284</v>
      </c>
    </row>
    <row r="208" spans="1:7" ht="25.5">
      <c r="A208" s="7" t="s">
        <v>301</v>
      </c>
      <c r="B208" s="4" t="s">
        <v>422</v>
      </c>
      <c r="C208" s="5" t="s">
        <v>26</v>
      </c>
      <c r="D208" s="10">
        <v>50</v>
      </c>
      <c r="E208" s="13">
        <f>[1]GONÇALVES!G206</f>
        <v>431.61</v>
      </c>
      <c r="F208" s="13">
        <f t="shared" si="30"/>
        <v>556</v>
      </c>
      <c r="G208" s="13">
        <f t="shared" si="31"/>
        <v>27800</v>
      </c>
    </row>
    <row r="209" spans="1:7" ht="51">
      <c r="A209" s="7" t="s">
        <v>302</v>
      </c>
      <c r="B209" s="4" t="s">
        <v>303</v>
      </c>
      <c r="C209" s="5" t="s">
        <v>48</v>
      </c>
      <c r="D209" s="10">
        <v>20</v>
      </c>
      <c r="E209" s="13">
        <f>[1]GONÇALVES!G207</f>
        <v>273.06</v>
      </c>
      <c r="F209" s="13">
        <f t="shared" si="30"/>
        <v>351.76</v>
      </c>
      <c r="G209" s="13">
        <f t="shared" si="31"/>
        <v>7035.2</v>
      </c>
    </row>
    <row r="210" spans="1:7" ht="51">
      <c r="A210" s="7" t="s">
        <v>304</v>
      </c>
      <c r="B210" s="4" t="s">
        <v>305</v>
      </c>
      <c r="C210" s="5" t="s">
        <v>48</v>
      </c>
      <c r="D210" s="10">
        <v>15</v>
      </c>
      <c r="E210" s="13">
        <f>[1]GONÇALVES!G208</f>
        <v>166.13</v>
      </c>
      <c r="F210" s="13">
        <f t="shared" si="30"/>
        <v>214.01</v>
      </c>
      <c r="G210" s="13">
        <f t="shared" si="31"/>
        <v>3210.15</v>
      </c>
    </row>
    <row r="211" spans="1:7" ht="38.25">
      <c r="A211" s="7" t="s">
        <v>306</v>
      </c>
      <c r="B211" s="4" t="s">
        <v>307</v>
      </c>
      <c r="C211" s="5" t="s">
        <v>48</v>
      </c>
      <c r="D211" s="10">
        <v>20</v>
      </c>
      <c r="E211" s="13">
        <f>[1]GONÇALVES!G209</f>
        <v>455.33</v>
      </c>
      <c r="F211" s="13">
        <f t="shared" si="30"/>
        <v>586.55999999999995</v>
      </c>
      <c r="G211" s="13">
        <f t="shared" si="31"/>
        <v>11731.2</v>
      </c>
    </row>
    <row r="212" spans="1:7" ht="25.5">
      <c r="A212" s="7" t="s">
        <v>308</v>
      </c>
      <c r="B212" s="4" t="s">
        <v>309</v>
      </c>
      <c r="C212" s="5" t="s">
        <v>48</v>
      </c>
      <c r="D212" s="10">
        <v>50</v>
      </c>
      <c r="E212" s="13">
        <f>[1]GONÇALVES!G210</f>
        <v>68.98</v>
      </c>
      <c r="F212" s="13">
        <f t="shared" si="30"/>
        <v>88.86</v>
      </c>
      <c r="G212" s="13">
        <f t="shared" si="31"/>
        <v>4443</v>
      </c>
    </row>
    <row r="213" spans="1:7" ht="25.5">
      <c r="A213" s="7" t="s">
        <v>310</v>
      </c>
      <c r="B213" s="4" t="s">
        <v>311</v>
      </c>
      <c r="C213" s="5" t="s">
        <v>48</v>
      </c>
      <c r="D213" s="10">
        <v>50</v>
      </c>
      <c r="E213" s="13">
        <f>[1]GONÇALVES!G211</f>
        <v>35.04</v>
      </c>
      <c r="F213" s="13">
        <f t="shared" si="30"/>
        <v>45.14</v>
      </c>
      <c r="G213" s="13">
        <f t="shared" si="31"/>
        <v>2257</v>
      </c>
    </row>
    <row r="214" spans="1:7">
      <c r="A214" s="7" t="s">
        <v>312</v>
      </c>
      <c r="B214" s="4" t="s">
        <v>423</v>
      </c>
      <c r="C214" s="5" t="s">
        <v>48</v>
      </c>
      <c r="D214" s="10">
        <v>20</v>
      </c>
      <c r="E214" s="13">
        <f>[1]GONÇALVES!G212</f>
        <v>90.85</v>
      </c>
      <c r="F214" s="13">
        <f t="shared" si="30"/>
        <v>117.03</v>
      </c>
      <c r="G214" s="13">
        <f t="shared" si="31"/>
        <v>2340.6</v>
      </c>
    </row>
    <row r="215" spans="1:7" ht="25.5">
      <c r="A215" s="7" t="s">
        <v>313</v>
      </c>
      <c r="B215" s="4" t="s">
        <v>314</v>
      </c>
      <c r="C215" s="5" t="s">
        <v>48</v>
      </c>
      <c r="D215" s="10">
        <v>10</v>
      </c>
      <c r="E215" s="13">
        <f>[1]GONÇALVES!G213</f>
        <v>243.83</v>
      </c>
      <c r="F215" s="13">
        <f t="shared" si="30"/>
        <v>314.10000000000002</v>
      </c>
      <c r="G215" s="13">
        <f t="shared" si="31"/>
        <v>3141</v>
      </c>
    </row>
    <row r="216" spans="1:7" ht="38.25">
      <c r="A216" s="7" t="s">
        <v>315</v>
      </c>
      <c r="B216" s="4" t="s">
        <v>316</v>
      </c>
      <c r="C216" s="5" t="s">
        <v>48</v>
      </c>
      <c r="D216" s="10">
        <v>50</v>
      </c>
      <c r="E216" s="13">
        <f>[1]GONÇALVES!G214</f>
        <v>355.11</v>
      </c>
      <c r="F216" s="13">
        <f t="shared" si="30"/>
        <v>457.45</v>
      </c>
      <c r="G216" s="13">
        <f t="shared" si="31"/>
        <v>22872.5</v>
      </c>
    </row>
    <row r="217" spans="1:7" ht="25.5">
      <c r="A217" s="7" t="s">
        <v>317</v>
      </c>
      <c r="B217" s="4" t="s">
        <v>318</v>
      </c>
      <c r="C217" s="5" t="s">
        <v>48</v>
      </c>
      <c r="D217" s="10">
        <v>30</v>
      </c>
      <c r="E217" s="13">
        <f>[1]GONÇALVES!G215</f>
        <v>162.03</v>
      </c>
      <c r="F217" s="13">
        <f t="shared" si="30"/>
        <v>208.73</v>
      </c>
      <c r="G217" s="13">
        <f t="shared" si="31"/>
        <v>6261.9</v>
      </c>
    </row>
    <row r="218" spans="1:7">
      <c r="A218" s="7" t="s">
        <v>319</v>
      </c>
      <c r="B218" s="4" t="s">
        <v>424</v>
      </c>
      <c r="C218" s="5" t="s">
        <v>48</v>
      </c>
      <c r="D218" s="10">
        <v>40</v>
      </c>
      <c r="E218" s="13">
        <f>[1]GONÇALVES!G216</f>
        <v>121.12</v>
      </c>
      <c r="F218" s="13">
        <f t="shared" si="30"/>
        <v>156.03</v>
      </c>
      <c r="G218" s="13">
        <f t="shared" si="31"/>
        <v>6241.2</v>
      </c>
    </row>
    <row r="219" spans="1:7" ht="25.5">
      <c r="A219" s="7" t="s">
        <v>320</v>
      </c>
      <c r="B219" s="4" t="s">
        <v>321</v>
      </c>
      <c r="C219" s="5" t="s">
        <v>48</v>
      </c>
      <c r="D219" s="10">
        <v>40</v>
      </c>
      <c r="E219" s="13">
        <f>[1]GONÇALVES!G217</f>
        <v>28.34</v>
      </c>
      <c r="F219" s="13">
        <f t="shared" si="30"/>
        <v>36.51</v>
      </c>
      <c r="G219" s="13">
        <f t="shared" si="31"/>
        <v>1460.4</v>
      </c>
    </row>
    <row r="220" spans="1:7" ht="38.25">
      <c r="A220" s="7" t="s">
        <v>322</v>
      </c>
      <c r="B220" s="4" t="s">
        <v>323</v>
      </c>
      <c r="C220" s="5" t="s">
        <v>15</v>
      </c>
      <c r="D220" s="10">
        <v>30</v>
      </c>
      <c r="E220" s="13">
        <f>[1]GONÇALVES!G218</f>
        <v>88</v>
      </c>
      <c r="F220" s="13">
        <f t="shared" si="30"/>
        <v>113.36</v>
      </c>
      <c r="G220" s="13">
        <f t="shared" si="31"/>
        <v>3400.8</v>
      </c>
    </row>
    <row r="221" spans="1:7">
      <c r="A221" s="87" t="s">
        <v>370</v>
      </c>
      <c r="B221" s="87"/>
      <c r="C221" s="87"/>
      <c r="D221" s="87"/>
      <c r="E221" s="87"/>
      <c r="F221" s="87"/>
      <c r="G221" s="15">
        <f>SUM(G205:G220)</f>
        <v>115884.2</v>
      </c>
    </row>
    <row r="222" spans="1:7">
      <c r="A222" s="6" t="s">
        <v>324</v>
      </c>
      <c r="B222" s="86"/>
      <c r="C222" s="86"/>
      <c r="D222" s="86"/>
      <c r="E222" s="86"/>
      <c r="F222" s="86"/>
      <c r="G222" s="86"/>
    </row>
    <row r="223" spans="1:7">
      <c r="A223" s="7" t="s">
        <v>326</v>
      </c>
      <c r="B223" s="4" t="s">
        <v>425</v>
      </c>
      <c r="C223" s="5" t="s">
        <v>48</v>
      </c>
      <c r="D223" s="10">
        <v>30</v>
      </c>
      <c r="E223" s="13">
        <f>[1]GONÇALVES!G221</f>
        <v>92.91</v>
      </c>
      <c r="F223" s="13">
        <f t="shared" ref="F223:F229" si="32">E223*$H$15</f>
        <v>119.69</v>
      </c>
      <c r="G223" s="13">
        <f t="shared" ref="G223:G234" si="33">D223*F223</f>
        <v>3590.7</v>
      </c>
    </row>
    <row r="224" spans="1:7">
      <c r="A224" s="7" t="s">
        <v>466</v>
      </c>
      <c r="B224" s="4" t="s">
        <v>426</v>
      </c>
      <c r="C224" s="5" t="s">
        <v>15</v>
      </c>
      <c r="D224" s="10">
        <v>100</v>
      </c>
      <c r="E224" s="13">
        <f>[1]GONÇALVES!G222</f>
        <v>11.85</v>
      </c>
      <c r="F224" s="13">
        <f t="shared" si="32"/>
        <v>15.27</v>
      </c>
      <c r="G224" s="13">
        <f t="shared" si="33"/>
        <v>1527</v>
      </c>
    </row>
    <row r="225" spans="1:8">
      <c r="A225" s="7" t="s">
        <v>467</v>
      </c>
      <c r="B225" s="4" t="s">
        <v>427</v>
      </c>
      <c r="C225" s="5" t="s">
        <v>48</v>
      </c>
      <c r="D225" s="10">
        <v>100</v>
      </c>
      <c r="E225" s="13">
        <f>[1]GONÇALVES!G223</f>
        <v>8.61</v>
      </c>
      <c r="F225" s="13">
        <f t="shared" si="32"/>
        <v>11.09</v>
      </c>
      <c r="G225" s="13">
        <f t="shared" si="33"/>
        <v>1109</v>
      </c>
    </row>
    <row r="226" spans="1:8">
      <c r="A226" s="7" t="s">
        <v>468</v>
      </c>
      <c r="B226" s="4" t="s">
        <v>428</v>
      </c>
      <c r="C226" s="5" t="s">
        <v>48</v>
      </c>
      <c r="D226" s="10">
        <v>100</v>
      </c>
      <c r="E226" s="13">
        <f>[1]GONÇALVES!G224</f>
        <v>4.25</v>
      </c>
      <c r="F226" s="13">
        <f t="shared" si="32"/>
        <v>5.47</v>
      </c>
      <c r="G226" s="13">
        <f t="shared" si="33"/>
        <v>547</v>
      </c>
    </row>
    <row r="227" spans="1:8" ht="25.5">
      <c r="A227" s="7" t="s">
        <v>469</v>
      </c>
      <c r="B227" s="4" t="s">
        <v>327</v>
      </c>
      <c r="C227" s="5" t="s">
        <v>48</v>
      </c>
      <c r="D227" s="10">
        <v>30</v>
      </c>
      <c r="E227" s="13">
        <f>[1]GONÇALVES!G225</f>
        <v>107.87</v>
      </c>
      <c r="F227" s="13">
        <f t="shared" si="32"/>
        <v>138.96</v>
      </c>
      <c r="G227" s="13">
        <f t="shared" si="33"/>
        <v>4168.8</v>
      </c>
    </row>
    <row r="228" spans="1:8" ht="25.5">
      <c r="A228" s="7" t="s">
        <v>470</v>
      </c>
      <c r="B228" s="4" t="s">
        <v>464</v>
      </c>
      <c r="C228" s="5" t="s">
        <v>15</v>
      </c>
      <c r="D228" s="10">
        <v>1000</v>
      </c>
      <c r="E228" s="13">
        <f>[1]GONÇALVES!G226</f>
        <v>38.24</v>
      </c>
      <c r="F228" s="13">
        <f t="shared" si="32"/>
        <v>49.26</v>
      </c>
      <c r="G228" s="13">
        <f t="shared" si="33"/>
        <v>49260</v>
      </c>
    </row>
    <row r="229" spans="1:8" ht="25.5">
      <c r="A229" s="7" t="s">
        <v>471</v>
      </c>
      <c r="B229" s="4" t="s">
        <v>465</v>
      </c>
      <c r="C229" s="5" t="s">
        <v>15</v>
      </c>
      <c r="D229" s="10">
        <v>1000</v>
      </c>
      <c r="E229" s="13">
        <f>[1]GONÇALVES!G227</f>
        <v>48.46</v>
      </c>
      <c r="F229" s="13">
        <f t="shared" si="32"/>
        <v>62.43</v>
      </c>
      <c r="G229" s="13">
        <f t="shared" si="33"/>
        <v>62430</v>
      </c>
    </row>
    <row r="230" spans="1:8">
      <c r="A230" s="7" t="s">
        <v>472</v>
      </c>
      <c r="B230" s="4" t="s">
        <v>476</v>
      </c>
      <c r="C230" s="5" t="s">
        <v>48</v>
      </c>
      <c r="D230" s="10">
        <v>60</v>
      </c>
      <c r="E230" s="13">
        <f>[1]GONÇALVES!G228</f>
        <v>68.05</v>
      </c>
      <c r="F230" s="13">
        <f t="shared" ref="F230:F234" si="34">E230*$H$15</f>
        <v>87.66</v>
      </c>
      <c r="G230" s="13">
        <f t="shared" si="33"/>
        <v>5259.6</v>
      </c>
    </row>
    <row r="231" spans="1:8">
      <c r="A231" s="7" t="s">
        <v>473</v>
      </c>
      <c r="B231" s="4" t="s">
        <v>479</v>
      </c>
      <c r="C231" s="5" t="s">
        <v>48</v>
      </c>
      <c r="D231" s="10">
        <v>300</v>
      </c>
      <c r="E231" s="13">
        <f>[1]GONÇALVES!G229</f>
        <v>38.840000000000003</v>
      </c>
      <c r="F231" s="13">
        <f t="shared" si="34"/>
        <v>50.03</v>
      </c>
      <c r="G231" s="13">
        <f t="shared" si="33"/>
        <v>15009</v>
      </c>
    </row>
    <row r="232" spans="1:8" s="1" customFormat="1">
      <c r="A232" s="7" t="s">
        <v>474</v>
      </c>
      <c r="B232" s="4" t="s">
        <v>480</v>
      </c>
      <c r="C232" s="5" t="s">
        <v>48</v>
      </c>
      <c r="D232" s="10">
        <v>30</v>
      </c>
      <c r="E232" s="13">
        <f>[1]GONÇALVES!G230</f>
        <v>262.51</v>
      </c>
      <c r="F232" s="13">
        <f t="shared" si="34"/>
        <v>338.17</v>
      </c>
      <c r="G232" s="13">
        <f t="shared" si="33"/>
        <v>10145.1</v>
      </c>
    </row>
    <row r="233" spans="1:8" s="1" customFormat="1">
      <c r="A233" s="7" t="s">
        <v>477</v>
      </c>
      <c r="B233" s="4" t="s">
        <v>481</v>
      </c>
      <c r="C233" s="5" t="s">
        <v>48</v>
      </c>
      <c r="D233" s="10">
        <v>100</v>
      </c>
      <c r="E233" s="13">
        <f>[1]GONÇALVES!G231</f>
        <v>32.369999999999997</v>
      </c>
      <c r="F233" s="13">
        <f t="shared" si="34"/>
        <v>41.7</v>
      </c>
      <c r="G233" s="13">
        <f t="shared" si="33"/>
        <v>4170</v>
      </c>
    </row>
    <row r="234" spans="1:8" s="1" customFormat="1">
      <c r="A234" s="7" t="s">
        <v>478</v>
      </c>
      <c r="B234" s="4" t="s">
        <v>475</v>
      </c>
      <c r="C234" s="5" t="s">
        <v>48</v>
      </c>
      <c r="D234" s="10">
        <v>30</v>
      </c>
      <c r="E234" s="13">
        <f>[1]GONÇALVES!G232</f>
        <v>166.35</v>
      </c>
      <c r="F234" s="13">
        <f t="shared" si="34"/>
        <v>214.29</v>
      </c>
      <c r="G234" s="13">
        <f t="shared" si="33"/>
        <v>6428.7</v>
      </c>
    </row>
    <row r="235" spans="1:8" s="16" customFormat="1">
      <c r="A235" s="87" t="s">
        <v>371</v>
      </c>
      <c r="B235" s="87"/>
      <c r="C235" s="87"/>
      <c r="D235" s="87"/>
      <c r="E235" s="87"/>
      <c r="F235" s="87"/>
      <c r="G235" s="15">
        <f>SUM(G223:G234)</f>
        <v>163644.9</v>
      </c>
    </row>
    <row r="236" spans="1:8" s="16" customFormat="1">
      <c r="A236" s="6" t="s">
        <v>328</v>
      </c>
      <c r="B236" s="86"/>
      <c r="C236" s="86"/>
      <c r="D236" s="86"/>
      <c r="E236" s="86"/>
      <c r="F236" s="86"/>
      <c r="G236" s="86"/>
    </row>
    <row r="237" spans="1:8" s="1" customFormat="1" ht="25.5">
      <c r="A237" s="7" t="s">
        <v>330</v>
      </c>
      <c r="B237" s="4" t="s">
        <v>331</v>
      </c>
      <c r="C237" s="5" t="s">
        <v>10</v>
      </c>
      <c r="D237" s="10">
        <v>500</v>
      </c>
      <c r="E237" s="13">
        <f>[1]GONÇALVES!G235</f>
        <v>31.53</v>
      </c>
      <c r="F237" s="13">
        <f t="shared" ref="F237:F242" si="35">E237*$H$15</f>
        <v>40.619999999999997</v>
      </c>
      <c r="G237" s="13">
        <f t="shared" ref="G237:G242" si="36">D237*F237</f>
        <v>20310</v>
      </c>
      <c r="H237" s="16"/>
    </row>
    <row r="238" spans="1:8">
      <c r="A238" s="7" t="s">
        <v>332</v>
      </c>
      <c r="B238" s="4" t="s">
        <v>429</v>
      </c>
      <c r="C238" s="5" t="s">
        <v>10</v>
      </c>
      <c r="D238" s="10">
        <v>400</v>
      </c>
      <c r="E238" s="13">
        <f>[1]GONÇALVES!G236</f>
        <v>59.07</v>
      </c>
      <c r="F238" s="13">
        <f t="shared" si="35"/>
        <v>76.09</v>
      </c>
      <c r="G238" s="13">
        <f t="shared" si="36"/>
        <v>30436</v>
      </c>
    </row>
    <row r="239" spans="1:8">
      <c r="A239" s="7" t="s">
        <v>333</v>
      </c>
      <c r="B239" s="4" t="s">
        <v>430</v>
      </c>
      <c r="C239" s="5" t="s">
        <v>10</v>
      </c>
      <c r="D239" s="10">
        <v>400</v>
      </c>
      <c r="E239" s="13">
        <f>[1]GONÇALVES!G237</f>
        <v>6.18</v>
      </c>
      <c r="F239" s="13">
        <f t="shared" si="35"/>
        <v>7.96</v>
      </c>
      <c r="G239" s="13">
        <f t="shared" si="36"/>
        <v>3184</v>
      </c>
    </row>
    <row r="240" spans="1:8">
      <c r="A240" s="7" t="s">
        <v>334</v>
      </c>
      <c r="B240" s="4" t="s">
        <v>431</v>
      </c>
      <c r="C240" s="5" t="s">
        <v>10</v>
      </c>
      <c r="D240" s="10">
        <v>500</v>
      </c>
      <c r="E240" s="13">
        <f>[1]GONÇALVES!G238</f>
        <v>66.48</v>
      </c>
      <c r="F240" s="13">
        <f t="shared" si="35"/>
        <v>85.64</v>
      </c>
      <c r="G240" s="13">
        <f t="shared" si="36"/>
        <v>42820</v>
      </c>
    </row>
    <row r="241" spans="1:7">
      <c r="A241" s="7" t="s">
        <v>335</v>
      </c>
      <c r="B241" s="4" t="s">
        <v>432</v>
      </c>
      <c r="C241" s="5" t="s">
        <v>10</v>
      </c>
      <c r="D241" s="10">
        <v>400</v>
      </c>
      <c r="E241" s="13">
        <f>[1]GONÇALVES!G239</f>
        <v>78.17</v>
      </c>
      <c r="F241" s="13">
        <f t="shared" si="35"/>
        <v>100.7</v>
      </c>
      <c r="G241" s="13">
        <f t="shared" si="36"/>
        <v>40280</v>
      </c>
    </row>
    <row r="242" spans="1:7" ht="25.5">
      <c r="A242" s="7" t="s">
        <v>336</v>
      </c>
      <c r="B242" s="4" t="s">
        <v>337</v>
      </c>
      <c r="C242" s="5" t="s">
        <v>10</v>
      </c>
      <c r="D242" s="10">
        <v>200</v>
      </c>
      <c r="E242" s="13">
        <f>[1]GONÇALVES!G240</f>
        <v>130.81</v>
      </c>
      <c r="F242" s="13">
        <f t="shared" si="35"/>
        <v>168.51</v>
      </c>
      <c r="G242" s="13">
        <f t="shared" si="36"/>
        <v>33702</v>
      </c>
    </row>
    <row r="243" spans="1:7">
      <c r="A243" s="87" t="s">
        <v>372</v>
      </c>
      <c r="B243" s="87"/>
      <c r="C243" s="87"/>
      <c r="D243" s="87"/>
      <c r="E243" s="87"/>
      <c r="F243" s="87"/>
      <c r="G243" s="15">
        <f>SUM(G237:G242)</f>
        <v>170732</v>
      </c>
    </row>
    <row r="244" spans="1:7">
      <c r="A244" s="6" t="s">
        <v>338</v>
      </c>
      <c r="B244" s="88"/>
      <c r="C244" s="88"/>
      <c r="D244" s="88"/>
      <c r="E244" s="88"/>
      <c r="F244" s="88"/>
      <c r="G244" s="88"/>
    </row>
    <row r="245" spans="1:7">
      <c r="A245" s="7" t="s">
        <v>340</v>
      </c>
      <c r="B245" s="4" t="s">
        <v>433</v>
      </c>
      <c r="C245" s="5" t="s">
        <v>48</v>
      </c>
      <c r="D245" s="10">
        <v>80</v>
      </c>
      <c r="E245" s="13">
        <f>[1]GONÇALVES!G243</f>
        <v>184.26</v>
      </c>
      <c r="F245" s="13">
        <f t="shared" ref="F245:F252" si="37">E245*$H$15</f>
        <v>237.36</v>
      </c>
      <c r="G245" s="13">
        <f t="shared" ref="G245:G252" si="38">D245*F245</f>
        <v>18988.8</v>
      </c>
    </row>
    <row r="246" spans="1:7">
      <c r="A246" s="7" t="s">
        <v>341</v>
      </c>
      <c r="B246" s="4" t="s">
        <v>434</v>
      </c>
      <c r="C246" s="5" t="s">
        <v>342</v>
      </c>
      <c r="D246" s="10">
        <v>15</v>
      </c>
      <c r="E246" s="13">
        <f>[1]GONÇALVES!G244</f>
        <v>68.77</v>
      </c>
      <c r="F246" s="13">
        <f t="shared" si="37"/>
        <v>88.59</v>
      </c>
      <c r="G246" s="13">
        <f t="shared" si="38"/>
        <v>1328.85</v>
      </c>
    </row>
    <row r="247" spans="1:7" ht="51">
      <c r="A247" s="7" t="s">
        <v>343</v>
      </c>
      <c r="B247" s="4" t="s">
        <v>344</v>
      </c>
      <c r="C247" s="5" t="s">
        <v>48</v>
      </c>
      <c r="D247" s="10">
        <v>15</v>
      </c>
      <c r="E247" s="13">
        <f>[1]GONÇALVES!G245</f>
        <v>1076.55</v>
      </c>
      <c r="F247" s="13">
        <f t="shared" si="37"/>
        <v>1386.81</v>
      </c>
      <c r="G247" s="13">
        <f t="shared" si="38"/>
        <v>20802.150000000001</v>
      </c>
    </row>
    <row r="248" spans="1:7" ht="38.25">
      <c r="A248" s="7" t="s">
        <v>345</v>
      </c>
      <c r="B248" s="4" t="s">
        <v>346</v>
      </c>
      <c r="C248" s="5" t="s">
        <v>48</v>
      </c>
      <c r="D248" s="10">
        <v>15</v>
      </c>
      <c r="E248" s="13">
        <f>[1]GONÇALVES!G246</f>
        <v>224.23</v>
      </c>
      <c r="F248" s="13">
        <f t="shared" si="37"/>
        <v>288.85000000000002</v>
      </c>
      <c r="G248" s="13">
        <f t="shared" si="38"/>
        <v>4332.75</v>
      </c>
    </row>
    <row r="249" spans="1:7">
      <c r="A249" s="7" t="s">
        <v>347</v>
      </c>
      <c r="B249" s="4" t="s">
        <v>435</v>
      </c>
      <c r="C249" s="5" t="s">
        <v>48</v>
      </c>
      <c r="D249" s="10">
        <v>300</v>
      </c>
      <c r="E249" s="13">
        <f>[1]GONÇALVES!G247</f>
        <v>41.93</v>
      </c>
      <c r="F249" s="13">
        <f t="shared" si="37"/>
        <v>54.01</v>
      </c>
      <c r="G249" s="13">
        <f t="shared" si="38"/>
        <v>16203</v>
      </c>
    </row>
    <row r="250" spans="1:7">
      <c r="A250" s="7" t="s">
        <v>348</v>
      </c>
      <c r="B250" s="4" t="s">
        <v>436</v>
      </c>
      <c r="C250" s="5" t="s">
        <v>48</v>
      </c>
      <c r="D250" s="10">
        <v>150</v>
      </c>
      <c r="E250" s="13">
        <f>[1]GONÇALVES!G248</f>
        <v>43.72</v>
      </c>
      <c r="F250" s="13">
        <f t="shared" si="37"/>
        <v>56.32</v>
      </c>
      <c r="G250" s="13">
        <f t="shared" si="38"/>
        <v>8448</v>
      </c>
    </row>
    <row r="251" spans="1:7">
      <c r="A251" s="7" t="s">
        <v>349</v>
      </c>
      <c r="B251" s="4" t="s">
        <v>437</v>
      </c>
      <c r="C251" s="5" t="s">
        <v>48</v>
      </c>
      <c r="D251" s="10">
        <v>150</v>
      </c>
      <c r="E251" s="13">
        <f>[1]GONÇALVES!G249</f>
        <v>66.02</v>
      </c>
      <c r="F251" s="13">
        <f t="shared" si="37"/>
        <v>85.05</v>
      </c>
      <c r="G251" s="13">
        <f t="shared" si="38"/>
        <v>12757.5</v>
      </c>
    </row>
    <row r="252" spans="1:7" ht="25.5">
      <c r="A252" s="7" t="s">
        <v>350</v>
      </c>
      <c r="B252" s="4" t="s">
        <v>351</v>
      </c>
      <c r="C252" s="5" t="s">
        <v>48</v>
      </c>
      <c r="D252" s="10">
        <v>300</v>
      </c>
      <c r="E252" s="13">
        <f>[1]GONÇALVES!G250</f>
        <v>27.72</v>
      </c>
      <c r="F252" s="13">
        <f t="shared" si="37"/>
        <v>35.71</v>
      </c>
      <c r="G252" s="13">
        <f t="shared" si="38"/>
        <v>10713</v>
      </c>
    </row>
    <row r="253" spans="1:7">
      <c r="A253" s="87" t="s">
        <v>373</v>
      </c>
      <c r="B253" s="87"/>
      <c r="C253" s="87"/>
      <c r="D253" s="87"/>
      <c r="E253" s="87"/>
      <c r="F253" s="87"/>
      <c r="G253" s="15">
        <f>SUM(G245:G252)</f>
        <v>93574.05</v>
      </c>
    </row>
    <row r="254" spans="1:7">
      <c r="A254" s="6" t="s">
        <v>352</v>
      </c>
      <c r="B254" s="88"/>
      <c r="C254" s="88"/>
      <c r="D254" s="88"/>
      <c r="E254" s="88"/>
      <c r="F254" s="88"/>
      <c r="G254" s="88"/>
    </row>
    <row r="255" spans="1:7">
      <c r="A255" s="7" t="s">
        <v>354</v>
      </c>
      <c r="B255" s="4" t="s">
        <v>438</v>
      </c>
      <c r="C255" s="5" t="s">
        <v>48</v>
      </c>
      <c r="D255" s="10">
        <v>12</v>
      </c>
      <c r="E255" s="13">
        <f>[1]GONÇALVES!G253</f>
        <v>2978.73</v>
      </c>
      <c r="F255" s="13">
        <f t="shared" ref="F255:F264" si="39">E255*$H$15</f>
        <v>3837.2</v>
      </c>
      <c r="G255" s="13">
        <f t="shared" ref="G255:G264" si="40">D255*F255</f>
        <v>46046.400000000001</v>
      </c>
    </row>
    <row r="256" spans="1:7" ht="25.5">
      <c r="A256" s="7" t="s">
        <v>484</v>
      </c>
      <c r="B256" s="4" t="s">
        <v>355</v>
      </c>
      <c r="C256" s="5" t="s">
        <v>48</v>
      </c>
      <c r="D256" s="10">
        <v>12</v>
      </c>
      <c r="E256" s="13">
        <f>[1]GONÇALVES!G254</f>
        <v>630.42999999999995</v>
      </c>
      <c r="F256" s="13">
        <f t="shared" si="39"/>
        <v>812.12</v>
      </c>
      <c r="G256" s="13">
        <f t="shared" si="40"/>
        <v>9745.44</v>
      </c>
    </row>
    <row r="257" spans="1:7">
      <c r="A257" s="7" t="s">
        <v>485</v>
      </c>
      <c r="B257" s="4" t="s">
        <v>439</v>
      </c>
      <c r="C257" s="5" t="s">
        <v>10</v>
      </c>
      <c r="D257" s="10">
        <v>9000</v>
      </c>
      <c r="E257" s="13">
        <f>[1]GONÇALVES!G255</f>
        <v>5.05</v>
      </c>
      <c r="F257" s="13">
        <f t="shared" si="39"/>
        <v>6.51</v>
      </c>
      <c r="G257" s="13">
        <f t="shared" si="40"/>
        <v>58590</v>
      </c>
    </row>
    <row r="258" spans="1:7">
      <c r="A258" s="7" t="s">
        <v>486</v>
      </c>
      <c r="B258" s="4" t="s">
        <v>440</v>
      </c>
      <c r="C258" s="5" t="s">
        <v>15</v>
      </c>
      <c r="D258" s="10">
        <v>1000</v>
      </c>
      <c r="E258" s="13">
        <f>[1]GONÇALVES!G256</f>
        <v>596.04999999999995</v>
      </c>
      <c r="F258" s="13">
        <f t="shared" si="39"/>
        <v>767.83</v>
      </c>
      <c r="G258" s="13">
        <f t="shared" si="40"/>
        <v>767830</v>
      </c>
    </row>
    <row r="259" spans="1:7">
      <c r="A259" s="7" t="s">
        <v>487</v>
      </c>
      <c r="B259" s="4" t="s">
        <v>441</v>
      </c>
      <c r="C259" s="5" t="s">
        <v>10</v>
      </c>
      <c r="D259" s="10">
        <v>250</v>
      </c>
      <c r="E259" s="13">
        <f>[1]GONÇALVES!G257</f>
        <v>22.52</v>
      </c>
      <c r="F259" s="13">
        <f t="shared" si="39"/>
        <v>29.01</v>
      </c>
      <c r="G259" s="13">
        <f t="shared" si="40"/>
        <v>7252.5</v>
      </c>
    </row>
    <row r="260" spans="1:7" ht="25.5">
      <c r="A260" s="7" t="s">
        <v>488</v>
      </c>
      <c r="B260" s="4" t="s">
        <v>442</v>
      </c>
      <c r="C260" s="5" t="s">
        <v>10</v>
      </c>
      <c r="D260" s="10">
        <f>4*1.1*50</f>
        <v>220</v>
      </c>
      <c r="E260" s="13">
        <f>[1]GONÇALVES!G258</f>
        <v>329.82</v>
      </c>
      <c r="F260" s="13">
        <f t="shared" si="39"/>
        <v>424.87</v>
      </c>
      <c r="G260" s="13">
        <f t="shared" si="40"/>
        <v>93471.4</v>
      </c>
    </row>
    <row r="261" spans="1:7" ht="51">
      <c r="A261" s="7" t="s">
        <v>489</v>
      </c>
      <c r="B261" s="4" t="s">
        <v>356</v>
      </c>
      <c r="C261" s="5" t="s">
        <v>10</v>
      </c>
      <c r="D261" s="10">
        <v>200</v>
      </c>
      <c r="E261" s="13">
        <f>[1]GONÇALVES!G259</f>
        <v>146.9</v>
      </c>
      <c r="F261" s="13">
        <f t="shared" si="39"/>
        <v>189.24</v>
      </c>
      <c r="G261" s="13">
        <f t="shared" si="40"/>
        <v>37848</v>
      </c>
    </row>
    <row r="262" spans="1:7" ht="25.5">
      <c r="A262" s="7" t="s">
        <v>490</v>
      </c>
      <c r="B262" s="4" t="s">
        <v>443</v>
      </c>
      <c r="C262" s="5" t="s">
        <v>48</v>
      </c>
      <c r="D262" s="10">
        <v>60</v>
      </c>
      <c r="E262" s="13">
        <f>[1]GONÇALVES!G260</f>
        <v>441.57</v>
      </c>
      <c r="F262" s="13">
        <f t="shared" si="39"/>
        <v>568.83000000000004</v>
      </c>
      <c r="G262" s="13">
        <f t="shared" si="40"/>
        <v>34129.800000000003</v>
      </c>
    </row>
    <row r="263" spans="1:7">
      <c r="A263" s="7" t="s">
        <v>491</v>
      </c>
      <c r="B263" s="4" t="s">
        <v>483</v>
      </c>
      <c r="C263" s="5" t="s">
        <v>15</v>
      </c>
      <c r="D263" s="10">
        <v>200</v>
      </c>
      <c r="E263" s="13">
        <f>[1]GONÇALVES!G261</f>
        <v>92.83</v>
      </c>
      <c r="F263" s="13">
        <f t="shared" si="39"/>
        <v>119.58</v>
      </c>
      <c r="G263" s="13">
        <f t="shared" si="40"/>
        <v>23916</v>
      </c>
    </row>
    <row r="264" spans="1:7">
      <c r="A264" s="7" t="s">
        <v>492</v>
      </c>
      <c r="B264" s="4" t="s">
        <v>493</v>
      </c>
      <c r="C264" s="5" t="s">
        <v>48</v>
      </c>
      <c r="D264" s="10">
        <v>6</v>
      </c>
      <c r="E264" s="13">
        <f>[1]GONÇALVES!G262</f>
        <v>25786.91</v>
      </c>
      <c r="F264" s="13">
        <f t="shared" si="39"/>
        <v>33218.699999999997</v>
      </c>
      <c r="G264" s="13">
        <f t="shared" si="40"/>
        <v>199312.2</v>
      </c>
    </row>
    <row r="265" spans="1:7">
      <c r="A265" s="87" t="s">
        <v>374</v>
      </c>
      <c r="B265" s="87"/>
      <c r="C265" s="87"/>
      <c r="D265" s="87"/>
      <c r="E265" s="87"/>
      <c r="F265" s="87"/>
      <c r="G265" s="15">
        <f>SUM(G255:G264)</f>
        <v>1278141.74</v>
      </c>
    </row>
    <row r="266" spans="1:7" s="18" customFormat="1">
      <c r="A266" s="87" t="s">
        <v>375</v>
      </c>
      <c r="B266" s="87"/>
      <c r="C266" s="87"/>
      <c r="D266" s="87"/>
      <c r="E266" s="87"/>
      <c r="F266" s="87"/>
      <c r="G266" s="15">
        <f>G265+G253+G243+G235+G221+G203+G190+G179+G170+G145+G102+G85+G80+G68+G58+G53+G45+G21</f>
        <v>10578400</v>
      </c>
    </row>
    <row r="267" spans="1:7" s="19" customFormat="1">
      <c r="A267" s="8"/>
      <c r="B267"/>
      <c r="C267"/>
      <c r="D267" s="11"/>
      <c r="E267" s="14"/>
      <c r="F267" s="14"/>
      <c r="G267" s="14"/>
    </row>
  </sheetData>
  <mergeCells count="46">
    <mergeCell ref="A265:F265"/>
    <mergeCell ref="A266:F266"/>
    <mergeCell ref="A169:F169"/>
    <mergeCell ref="A203:F203"/>
    <mergeCell ref="A221:F221"/>
    <mergeCell ref="A235:F235"/>
    <mergeCell ref="A243:F243"/>
    <mergeCell ref="A253:F253"/>
    <mergeCell ref="B254:G254"/>
    <mergeCell ref="B244:G244"/>
    <mergeCell ref="B236:G236"/>
    <mergeCell ref="B222:G222"/>
    <mergeCell ref="B204:G204"/>
    <mergeCell ref="B191:G191"/>
    <mergeCell ref="A145:F145"/>
    <mergeCell ref="A157:F157"/>
    <mergeCell ref="A170:F170"/>
    <mergeCell ref="A179:F179"/>
    <mergeCell ref="A190:F190"/>
    <mergeCell ref="B180:G180"/>
    <mergeCell ref="B171:G171"/>
    <mergeCell ref="B158:G158"/>
    <mergeCell ref="B147:G147"/>
    <mergeCell ref="B146:G146"/>
    <mergeCell ref="A58:F58"/>
    <mergeCell ref="A68:F68"/>
    <mergeCell ref="A80:F80"/>
    <mergeCell ref="A85:F85"/>
    <mergeCell ref="A102:F102"/>
    <mergeCell ref="B54:G54"/>
    <mergeCell ref="B46:G46"/>
    <mergeCell ref="B22:G22"/>
    <mergeCell ref="B15:G15"/>
    <mergeCell ref="A45:F45"/>
    <mergeCell ref="A53:F53"/>
    <mergeCell ref="A21:F21"/>
    <mergeCell ref="B103:G103"/>
    <mergeCell ref="B86:G86"/>
    <mergeCell ref="B81:G81"/>
    <mergeCell ref="B69:G69"/>
    <mergeCell ref="B59:G59"/>
    <mergeCell ref="A3:G3"/>
    <mergeCell ref="A4:G4"/>
    <mergeCell ref="A5:G5"/>
    <mergeCell ref="A7:G7"/>
    <mergeCell ref="A9:G9"/>
  </mergeCells>
  <printOptions horizontalCentered="1"/>
  <pageMargins left="0.51181102362204722" right="0.51181102362204722" top="0.98425196850393704" bottom="0.98425196850393704" header="0.51181102362204722" footer="0.51181102362204722"/>
  <pageSetup paperSize="9" scale="55" fitToHeight="0" orientation="portrait" r:id="rId1"/>
  <headerFoot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3:AA279"/>
  <sheetViews>
    <sheetView showOutlineSymbols="0" showWhiteSpace="0" view="pageBreakPreview" topLeftCell="A10" zoomScale="90" zoomScaleNormal="100" zoomScaleSheetLayoutView="90" workbookViewId="0">
      <selection activeCell="K17" sqref="K17"/>
    </sheetView>
  </sheetViews>
  <sheetFormatPr defaultRowHeight="15"/>
  <cols>
    <col min="1" max="1" width="10" style="8" bestFit="1" customWidth="1"/>
    <col min="2" max="2" width="60" style="20" bestFit="1" customWidth="1"/>
    <col min="3" max="3" width="6.625" style="20" customWidth="1"/>
    <col min="4" max="4" width="8.25" style="11" hidden="1" customWidth="1"/>
    <col min="5" max="5" width="8.5" style="11" customWidth="1"/>
    <col min="6" max="6" width="12" style="14" customWidth="1"/>
    <col min="7" max="7" width="12.25" style="14" customWidth="1"/>
    <col min="8" max="8" width="15.625" style="14" customWidth="1"/>
    <col min="9" max="9" width="9" style="72"/>
    <col min="10" max="10" width="0" style="20" hidden="1" customWidth="1"/>
    <col min="11" max="11" width="9" style="130"/>
    <col min="12" max="16384" width="9" style="20"/>
  </cols>
  <sheetData>
    <row r="3" spans="1:27" s="46" customFormat="1" ht="15.75">
      <c r="A3" s="83" t="s">
        <v>593</v>
      </c>
      <c r="B3" s="83"/>
      <c r="C3" s="83"/>
      <c r="D3" s="83"/>
      <c r="E3" s="83"/>
      <c r="F3" s="83"/>
      <c r="G3" s="83"/>
      <c r="H3" s="83"/>
      <c r="I3" s="73"/>
      <c r="K3" s="128"/>
    </row>
    <row r="4" spans="1:27" s="46" customFormat="1" ht="15.75">
      <c r="A4" s="83" t="s">
        <v>594</v>
      </c>
      <c r="B4" s="83"/>
      <c r="C4" s="83"/>
      <c r="D4" s="83"/>
      <c r="E4" s="83"/>
      <c r="F4" s="83"/>
      <c r="G4" s="83"/>
      <c r="H4" s="83"/>
      <c r="I4" s="73"/>
      <c r="K4" s="128"/>
    </row>
    <row r="5" spans="1:27" s="46" customFormat="1" ht="15.75">
      <c r="A5" s="83" t="s">
        <v>623</v>
      </c>
      <c r="B5" s="83"/>
      <c r="C5" s="83"/>
      <c r="D5" s="83"/>
      <c r="E5" s="83"/>
      <c r="F5" s="83"/>
      <c r="G5" s="83"/>
      <c r="H5" s="83"/>
      <c r="I5" s="73"/>
      <c r="K5" s="128"/>
    </row>
    <row r="6" spans="1:27" s="51" customFormat="1" ht="15.75" customHeight="1">
      <c r="A6" s="47"/>
      <c r="B6" s="47"/>
      <c r="C6" s="47"/>
      <c r="D6" s="48"/>
      <c r="E6" s="48"/>
      <c r="F6" s="49"/>
      <c r="G6" s="49"/>
      <c r="H6" s="50"/>
      <c r="I6" s="71"/>
      <c r="K6" s="127"/>
    </row>
    <row r="7" spans="1:27" s="51" customFormat="1">
      <c r="A7" s="84" t="s">
        <v>624</v>
      </c>
      <c r="B7" s="84"/>
      <c r="C7" s="84"/>
      <c r="D7" s="84"/>
      <c r="E7" s="84"/>
      <c r="F7" s="84"/>
      <c r="G7" s="84"/>
      <c r="H7" s="84"/>
      <c r="I7" s="71"/>
      <c r="K7" s="127"/>
    </row>
    <row r="8" spans="1:27" s="51" customFormat="1" ht="15.75" customHeight="1">
      <c r="A8" s="47"/>
      <c r="B8" s="47"/>
      <c r="C8" s="47"/>
      <c r="D8" s="48"/>
      <c r="E8" s="48"/>
      <c r="F8" s="49"/>
      <c r="G8" s="49"/>
      <c r="H8" s="50"/>
      <c r="I8" s="71"/>
      <c r="K8" s="127"/>
    </row>
    <row r="9" spans="1:27" s="51" customFormat="1" ht="48.75" customHeight="1">
      <c r="A9" s="85" t="s">
        <v>640</v>
      </c>
      <c r="B9" s="85"/>
      <c r="C9" s="85"/>
      <c r="D9" s="85"/>
      <c r="E9" s="85"/>
      <c r="F9" s="85"/>
      <c r="G9" s="85"/>
      <c r="H9" s="85"/>
      <c r="I9" s="71"/>
      <c r="K9" s="127"/>
    </row>
    <row r="10" spans="1:27" s="51" customFormat="1" ht="15.75" customHeight="1">
      <c r="A10" s="52"/>
      <c r="B10" s="52"/>
      <c r="C10" s="52"/>
      <c r="D10" s="53"/>
      <c r="E10" s="53"/>
      <c r="F10" s="54"/>
      <c r="G10" s="70"/>
      <c r="H10" s="55"/>
      <c r="I10" s="71"/>
      <c r="K10" s="127"/>
    </row>
    <row r="11" spans="1:27" s="51" customFormat="1" ht="15.75" customHeight="1">
      <c r="A11" s="123"/>
      <c r="B11" s="123"/>
      <c r="C11" s="123"/>
      <c r="D11" s="123"/>
      <c r="E11" s="123"/>
      <c r="F11" s="123"/>
      <c r="G11" s="123"/>
      <c r="H11" s="123"/>
      <c r="I11" s="57"/>
      <c r="J11" s="57"/>
      <c r="K11" s="124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9"/>
      <c r="Z11" s="57"/>
      <c r="AA11" s="57"/>
    </row>
    <row r="12" spans="1:27" s="51" customFormat="1" ht="12.75" customHeight="1">
      <c r="A12" s="67" t="s">
        <v>639</v>
      </c>
      <c r="B12" s="67"/>
      <c r="C12" s="67"/>
      <c r="D12" s="67"/>
      <c r="E12" s="67"/>
      <c r="F12" s="67"/>
      <c r="G12" s="67"/>
      <c r="H12" s="67"/>
      <c r="I12" s="67"/>
      <c r="J12" s="67"/>
      <c r="K12" s="125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</row>
    <row r="13" spans="1:27" ht="15" customHeight="1">
      <c r="A13" s="65" t="s">
        <v>625</v>
      </c>
      <c r="B13" s="66"/>
      <c r="C13" s="66"/>
      <c r="D13" s="66"/>
      <c r="E13" s="66"/>
      <c r="F13" s="66"/>
      <c r="G13" s="66"/>
      <c r="H13" s="66"/>
      <c r="I13" s="74"/>
      <c r="J13" s="66"/>
      <c r="K13" s="129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</row>
    <row r="14" spans="1:27" ht="30" customHeight="1">
      <c r="A14" s="2" t="s">
        <v>0</v>
      </c>
      <c r="B14" s="2" t="s">
        <v>1</v>
      </c>
      <c r="C14" s="3" t="s">
        <v>2</v>
      </c>
      <c r="D14" s="9" t="s">
        <v>3</v>
      </c>
      <c r="E14" s="9" t="s">
        <v>3</v>
      </c>
      <c r="F14" s="12" t="s">
        <v>4</v>
      </c>
      <c r="G14" s="12" t="s">
        <v>5</v>
      </c>
      <c r="H14" s="12" t="s">
        <v>6</v>
      </c>
    </row>
    <row r="15" spans="1:27">
      <c r="A15" s="6" t="s">
        <v>7</v>
      </c>
      <c r="B15" s="82" t="s">
        <v>8</v>
      </c>
      <c r="C15" s="77"/>
      <c r="D15" s="77"/>
      <c r="E15" s="77"/>
      <c r="F15" s="77"/>
      <c r="G15" s="77"/>
      <c r="H15" s="78"/>
      <c r="I15" s="72">
        <v>1.2882</v>
      </c>
    </row>
    <row r="16" spans="1:27" ht="15" customHeight="1">
      <c r="A16" s="7" t="s">
        <v>9</v>
      </c>
      <c r="B16" s="4" t="s">
        <v>378</v>
      </c>
      <c r="C16" s="5" t="s">
        <v>10</v>
      </c>
      <c r="D16" s="10">
        <f>20*4</f>
        <v>80</v>
      </c>
      <c r="E16" s="10">
        <v>40</v>
      </c>
      <c r="F16" s="13">
        <v>246.34</v>
      </c>
      <c r="G16" s="13">
        <f>F16*$I$15</f>
        <v>317.33999999999997</v>
      </c>
      <c r="H16" s="13">
        <f>E16*G16</f>
        <v>12693.6</v>
      </c>
      <c r="I16" s="75">
        <f>D16/2</f>
        <v>40</v>
      </c>
      <c r="K16" s="130">
        <f>H16/$H$21</f>
        <v>9.11E-2</v>
      </c>
    </row>
    <row r="17" spans="1:12" ht="18" customHeight="1">
      <c r="A17" s="7" t="s">
        <v>11</v>
      </c>
      <c r="B17" s="4" t="s">
        <v>12</v>
      </c>
      <c r="C17" s="5" t="s">
        <v>10</v>
      </c>
      <c r="D17" s="10">
        <v>2000</v>
      </c>
      <c r="E17" s="10">
        <v>1000</v>
      </c>
      <c r="F17" s="13">
        <v>1.19</v>
      </c>
      <c r="G17" s="13">
        <f t="shared" ref="G17:G20" si="0">F17*$I$15</f>
        <v>1.53</v>
      </c>
      <c r="H17" s="13">
        <f>E17*G17</f>
        <v>1530</v>
      </c>
      <c r="I17" s="75">
        <f t="shared" ref="I17:I20" si="1">D17/2</f>
        <v>1000</v>
      </c>
      <c r="K17" s="130">
        <f t="shared" ref="K17:K20" si="2">H17/$H$21</f>
        <v>1.0999999999999999E-2</v>
      </c>
    </row>
    <row r="18" spans="1:12" ht="38.25">
      <c r="A18" s="7" t="s">
        <v>13</v>
      </c>
      <c r="B18" s="4" t="s">
        <v>14</v>
      </c>
      <c r="C18" s="5" t="s">
        <v>15</v>
      </c>
      <c r="D18" s="10">
        <v>1000</v>
      </c>
      <c r="E18" s="10">
        <v>500</v>
      </c>
      <c r="F18" s="13">
        <v>41.96</v>
      </c>
      <c r="G18" s="13">
        <f t="shared" si="0"/>
        <v>54.05</v>
      </c>
      <c r="H18" s="13">
        <f>E18*G18</f>
        <v>27025</v>
      </c>
      <c r="I18" s="75">
        <f t="shared" si="1"/>
        <v>500</v>
      </c>
      <c r="K18" s="130">
        <f t="shared" si="2"/>
        <v>0.19389999999999999</v>
      </c>
    </row>
    <row r="19" spans="1:12">
      <c r="A19" s="7" t="s">
        <v>16</v>
      </c>
      <c r="B19" s="4" t="s">
        <v>379</v>
      </c>
      <c r="C19" s="5" t="s">
        <v>10</v>
      </c>
      <c r="D19" s="10">
        <f>2.5*1.5*15</f>
        <v>56.25</v>
      </c>
      <c r="E19" s="10">
        <v>30</v>
      </c>
      <c r="F19" s="13">
        <v>161.09</v>
      </c>
      <c r="G19" s="13">
        <f t="shared" si="0"/>
        <v>207.52</v>
      </c>
      <c r="H19" s="13">
        <f>E19*G19</f>
        <v>6225.6</v>
      </c>
      <c r="I19" s="75">
        <f t="shared" si="1"/>
        <v>28.13</v>
      </c>
      <c r="J19" s="20">
        <f>(2*3)*5</f>
        <v>30</v>
      </c>
      <c r="K19" s="130">
        <f t="shared" si="2"/>
        <v>4.4699999999999997E-2</v>
      </c>
    </row>
    <row r="20" spans="1:12">
      <c r="A20" s="7" t="s">
        <v>17</v>
      </c>
      <c r="B20" s="4" t="s">
        <v>18</v>
      </c>
      <c r="C20" s="5" t="s">
        <v>10</v>
      </c>
      <c r="D20" s="10">
        <v>1500</v>
      </c>
      <c r="E20" s="10">
        <v>750</v>
      </c>
      <c r="F20" s="13">
        <v>95.1</v>
      </c>
      <c r="G20" s="13">
        <f t="shared" si="0"/>
        <v>122.51</v>
      </c>
      <c r="H20" s="13">
        <f>E20*G20</f>
        <v>91882.5</v>
      </c>
      <c r="I20" s="75">
        <f t="shared" si="1"/>
        <v>750</v>
      </c>
      <c r="K20" s="130">
        <f t="shared" si="2"/>
        <v>0.6593</v>
      </c>
      <c r="L20" s="126">
        <f>K20/2</f>
        <v>0.32969999999999999</v>
      </c>
    </row>
    <row r="21" spans="1:12">
      <c r="A21" s="87" t="s">
        <v>357</v>
      </c>
      <c r="B21" s="87"/>
      <c r="C21" s="87"/>
      <c r="D21" s="87"/>
      <c r="E21" s="87"/>
      <c r="F21" s="87"/>
      <c r="G21" s="87"/>
      <c r="H21" s="15">
        <f>SUM(H16:H20)</f>
        <v>139356.70000000001</v>
      </c>
    </row>
    <row r="22" spans="1:12">
      <c r="A22" s="6" t="s">
        <v>19</v>
      </c>
      <c r="B22" s="82" t="s">
        <v>20</v>
      </c>
      <c r="C22" s="77"/>
      <c r="D22" s="77"/>
      <c r="E22" s="77"/>
      <c r="F22" s="77"/>
      <c r="G22" s="77"/>
      <c r="H22" s="78"/>
    </row>
    <row r="23" spans="1:12">
      <c r="A23" s="7" t="s">
        <v>21</v>
      </c>
      <c r="B23" s="4" t="s">
        <v>22</v>
      </c>
      <c r="C23" s="5" t="s">
        <v>10</v>
      </c>
      <c r="D23" s="10">
        <v>2000</v>
      </c>
      <c r="E23" s="10">
        <v>1000</v>
      </c>
      <c r="F23" s="13">
        <v>5.98</v>
      </c>
      <c r="G23" s="13">
        <f t="shared" ref="G23:G44" si="3">F23*$I$15</f>
        <v>7.7</v>
      </c>
      <c r="H23" s="13">
        <f>E23*G23</f>
        <v>7700</v>
      </c>
      <c r="I23" s="75">
        <f t="shared" ref="I23:I86" si="4">D23/2</f>
        <v>1000</v>
      </c>
    </row>
    <row r="24" spans="1:12">
      <c r="A24" s="7" t="s">
        <v>23</v>
      </c>
      <c r="B24" s="4" t="s">
        <v>380</v>
      </c>
      <c r="C24" s="5" t="s">
        <v>10</v>
      </c>
      <c r="D24" s="10">
        <v>4000</v>
      </c>
      <c r="E24" s="10">
        <v>2000</v>
      </c>
      <c r="F24" s="13">
        <v>5.97</v>
      </c>
      <c r="G24" s="13">
        <f t="shared" si="3"/>
        <v>7.69</v>
      </c>
      <c r="H24" s="13">
        <f>E24*G24</f>
        <v>15380</v>
      </c>
      <c r="I24" s="75">
        <f t="shared" si="4"/>
        <v>2000</v>
      </c>
    </row>
    <row r="25" spans="1:12" ht="25.5">
      <c r="A25" s="7" t="s">
        <v>24</v>
      </c>
      <c r="B25" s="4" t="s">
        <v>25</v>
      </c>
      <c r="C25" s="5" t="s">
        <v>26</v>
      </c>
      <c r="D25" s="10">
        <v>150</v>
      </c>
      <c r="E25" s="10">
        <v>75</v>
      </c>
      <c r="F25" s="13">
        <v>38.85</v>
      </c>
      <c r="G25" s="13">
        <f t="shared" si="3"/>
        <v>50.05</v>
      </c>
      <c r="H25" s="13">
        <f>E25*G25</f>
        <v>3753.75</v>
      </c>
      <c r="I25" s="75">
        <f t="shared" si="4"/>
        <v>75</v>
      </c>
    </row>
    <row r="26" spans="1:12" ht="25.5">
      <c r="A26" s="7" t="s">
        <v>27</v>
      </c>
      <c r="B26" s="4" t="s">
        <v>28</v>
      </c>
      <c r="C26" s="5" t="s">
        <v>10</v>
      </c>
      <c r="D26" s="10">
        <v>2000</v>
      </c>
      <c r="E26" s="10">
        <v>1000</v>
      </c>
      <c r="F26" s="13">
        <v>2.27</v>
      </c>
      <c r="G26" s="13">
        <f t="shared" si="3"/>
        <v>2.92</v>
      </c>
      <c r="H26" s="13">
        <f>E26*G26</f>
        <v>2920</v>
      </c>
      <c r="I26" s="75">
        <f t="shared" si="4"/>
        <v>1000</v>
      </c>
    </row>
    <row r="27" spans="1:12" ht="25.5">
      <c r="A27" s="7" t="s">
        <v>29</v>
      </c>
      <c r="B27" s="4" t="s">
        <v>30</v>
      </c>
      <c r="C27" s="5" t="s">
        <v>26</v>
      </c>
      <c r="D27" s="10">
        <v>30</v>
      </c>
      <c r="E27" s="10">
        <v>15</v>
      </c>
      <c r="F27" s="13">
        <v>412.31</v>
      </c>
      <c r="G27" s="13">
        <f t="shared" si="3"/>
        <v>531.14</v>
      </c>
      <c r="H27" s="13">
        <f>E27*G27</f>
        <v>7967.1</v>
      </c>
      <c r="I27" s="75">
        <f t="shared" si="4"/>
        <v>15</v>
      </c>
    </row>
    <row r="28" spans="1:12" ht="25.5">
      <c r="A28" s="7" t="s">
        <v>31</v>
      </c>
      <c r="B28" s="4" t="s">
        <v>32</v>
      </c>
      <c r="C28" s="5" t="s">
        <v>10</v>
      </c>
      <c r="D28" s="10">
        <v>1500</v>
      </c>
      <c r="E28" s="10">
        <v>750</v>
      </c>
      <c r="F28" s="13">
        <v>15.82</v>
      </c>
      <c r="G28" s="13">
        <f t="shared" si="3"/>
        <v>20.38</v>
      </c>
      <c r="H28" s="13">
        <f>E28*G28</f>
        <v>15285</v>
      </c>
      <c r="I28" s="75">
        <f t="shared" si="4"/>
        <v>750</v>
      </c>
    </row>
    <row r="29" spans="1:12" ht="25.5">
      <c r="A29" s="7" t="s">
        <v>33</v>
      </c>
      <c r="B29" s="4" t="s">
        <v>34</v>
      </c>
      <c r="C29" s="5" t="s">
        <v>15</v>
      </c>
      <c r="D29" s="10">
        <v>1000</v>
      </c>
      <c r="E29" s="10">
        <v>500</v>
      </c>
      <c r="F29" s="13">
        <v>1.81</v>
      </c>
      <c r="G29" s="13">
        <f t="shared" si="3"/>
        <v>2.33</v>
      </c>
      <c r="H29" s="13">
        <f>E29*G29</f>
        <v>1165</v>
      </c>
      <c r="I29" s="75">
        <f t="shared" si="4"/>
        <v>500</v>
      </c>
    </row>
    <row r="30" spans="1:12" ht="25.5">
      <c r="A30" s="7" t="s">
        <v>35</v>
      </c>
      <c r="B30" s="4" t="s">
        <v>36</v>
      </c>
      <c r="C30" s="5" t="s">
        <v>10</v>
      </c>
      <c r="D30" s="10">
        <f>D24</f>
        <v>4000</v>
      </c>
      <c r="E30" s="10">
        <v>2000</v>
      </c>
      <c r="F30" s="13">
        <v>10.67</v>
      </c>
      <c r="G30" s="13">
        <f t="shared" si="3"/>
        <v>13.75</v>
      </c>
      <c r="H30" s="13">
        <f>E30*G30</f>
        <v>27500</v>
      </c>
      <c r="I30" s="75">
        <f t="shared" si="4"/>
        <v>2000</v>
      </c>
    </row>
    <row r="31" spans="1:12" ht="25.5">
      <c r="A31" s="7" t="s">
        <v>37</v>
      </c>
      <c r="B31" s="4" t="s">
        <v>38</v>
      </c>
      <c r="C31" s="5" t="s">
        <v>10</v>
      </c>
      <c r="D31" s="10">
        <v>300</v>
      </c>
      <c r="E31" s="10">
        <v>150</v>
      </c>
      <c r="F31" s="13">
        <v>21.9</v>
      </c>
      <c r="G31" s="13">
        <f t="shared" si="3"/>
        <v>28.21</v>
      </c>
      <c r="H31" s="13">
        <f>E31*G31</f>
        <v>4231.5</v>
      </c>
      <c r="I31" s="75">
        <f t="shared" si="4"/>
        <v>150</v>
      </c>
    </row>
    <row r="32" spans="1:12" ht="25.5">
      <c r="A32" s="7" t="s">
        <v>39</v>
      </c>
      <c r="B32" s="4" t="s">
        <v>40</v>
      </c>
      <c r="C32" s="5" t="s">
        <v>10</v>
      </c>
      <c r="D32" s="10">
        <v>500</v>
      </c>
      <c r="E32" s="10">
        <v>250</v>
      </c>
      <c r="F32" s="13">
        <v>6.29</v>
      </c>
      <c r="G32" s="13">
        <f t="shared" si="3"/>
        <v>8.1</v>
      </c>
      <c r="H32" s="13">
        <f>E32*G32</f>
        <v>2025</v>
      </c>
      <c r="I32" s="75">
        <f t="shared" si="4"/>
        <v>250</v>
      </c>
    </row>
    <row r="33" spans="1:9" ht="25.5">
      <c r="A33" s="7" t="s">
        <v>41</v>
      </c>
      <c r="B33" s="4" t="s">
        <v>42</v>
      </c>
      <c r="C33" s="5" t="s">
        <v>10</v>
      </c>
      <c r="D33" s="10">
        <v>3000</v>
      </c>
      <c r="E33" s="10">
        <v>1500</v>
      </c>
      <c r="F33" s="13">
        <v>2.36</v>
      </c>
      <c r="G33" s="13">
        <f t="shared" si="3"/>
        <v>3.04</v>
      </c>
      <c r="H33" s="13">
        <f>E33*G33</f>
        <v>4560</v>
      </c>
      <c r="I33" s="75">
        <f t="shared" si="4"/>
        <v>1500</v>
      </c>
    </row>
    <row r="34" spans="1:9">
      <c r="A34" s="7" t="s">
        <v>43</v>
      </c>
      <c r="B34" s="4" t="s">
        <v>381</v>
      </c>
      <c r="C34" s="5" t="s">
        <v>10</v>
      </c>
      <c r="D34" s="10">
        <v>15000</v>
      </c>
      <c r="E34" s="10">
        <v>7500</v>
      </c>
      <c r="F34" s="13">
        <v>4.51</v>
      </c>
      <c r="G34" s="13">
        <f t="shared" si="3"/>
        <v>5.81</v>
      </c>
      <c r="H34" s="13">
        <f>E34*G34</f>
        <v>43575</v>
      </c>
      <c r="I34" s="75">
        <f t="shared" si="4"/>
        <v>7500</v>
      </c>
    </row>
    <row r="35" spans="1:9">
      <c r="A35" s="7" t="s">
        <v>44</v>
      </c>
      <c r="B35" s="4" t="s">
        <v>382</v>
      </c>
      <c r="C35" s="5" t="s">
        <v>26</v>
      </c>
      <c r="D35" s="10">
        <v>150</v>
      </c>
      <c r="E35" s="10">
        <v>75</v>
      </c>
      <c r="F35" s="13">
        <v>89.65</v>
      </c>
      <c r="G35" s="13">
        <f t="shared" si="3"/>
        <v>115.49</v>
      </c>
      <c r="H35" s="13">
        <f>E35*G35</f>
        <v>8661.75</v>
      </c>
      <c r="I35" s="75">
        <f t="shared" si="4"/>
        <v>75</v>
      </c>
    </row>
    <row r="36" spans="1:9">
      <c r="A36" s="7" t="s">
        <v>45</v>
      </c>
      <c r="B36" s="4" t="s">
        <v>383</v>
      </c>
      <c r="C36" s="5" t="s">
        <v>26</v>
      </c>
      <c r="D36" s="10">
        <v>800</v>
      </c>
      <c r="E36" s="10">
        <v>400</v>
      </c>
      <c r="F36" s="13">
        <v>22.18</v>
      </c>
      <c r="G36" s="13">
        <f t="shared" si="3"/>
        <v>28.57</v>
      </c>
      <c r="H36" s="13">
        <f>E36*G36</f>
        <v>11428</v>
      </c>
      <c r="I36" s="75">
        <f t="shared" si="4"/>
        <v>400</v>
      </c>
    </row>
    <row r="37" spans="1:9">
      <c r="A37" s="7" t="s">
        <v>46</v>
      </c>
      <c r="B37" s="4" t="s">
        <v>384</v>
      </c>
      <c r="C37" s="5" t="s">
        <v>10</v>
      </c>
      <c r="D37" s="10">
        <v>2000</v>
      </c>
      <c r="E37" s="10">
        <v>1000</v>
      </c>
      <c r="F37" s="13">
        <v>4.99</v>
      </c>
      <c r="G37" s="13">
        <f t="shared" si="3"/>
        <v>6.43</v>
      </c>
      <c r="H37" s="13">
        <f>E37*G37</f>
        <v>6430</v>
      </c>
      <c r="I37" s="75">
        <f t="shared" si="4"/>
        <v>1000</v>
      </c>
    </row>
    <row r="38" spans="1:9">
      <c r="A38" s="7" t="s">
        <v>47</v>
      </c>
      <c r="B38" s="4" t="s">
        <v>385</v>
      </c>
      <c r="C38" s="5" t="s">
        <v>48</v>
      </c>
      <c r="D38" s="10">
        <v>80</v>
      </c>
      <c r="E38" s="10">
        <v>40</v>
      </c>
      <c r="F38" s="13">
        <v>33.39</v>
      </c>
      <c r="G38" s="13">
        <f t="shared" si="3"/>
        <v>43.01</v>
      </c>
      <c r="H38" s="13">
        <f>E38*G38</f>
        <v>1720.4</v>
      </c>
      <c r="I38" s="75">
        <f t="shared" si="4"/>
        <v>40</v>
      </c>
    </row>
    <row r="39" spans="1:9">
      <c r="A39" s="7" t="s">
        <v>49</v>
      </c>
      <c r="B39" s="4" t="s">
        <v>386</v>
      </c>
      <c r="C39" s="5" t="s">
        <v>48</v>
      </c>
      <c r="D39" s="10">
        <v>450</v>
      </c>
      <c r="E39" s="10">
        <v>225</v>
      </c>
      <c r="F39" s="13">
        <v>13.48</v>
      </c>
      <c r="G39" s="13">
        <f t="shared" si="3"/>
        <v>17.36</v>
      </c>
      <c r="H39" s="13">
        <f>E39*G39</f>
        <v>3906</v>
      </c>
      <c r="I39" s="75">
        <f t="shared" si="4"/>
        <v>225</v>
      </c>
    </row>
    <row r="40" spans="1:9">
      <c r="A40" s="7" t="s">
        <v>50</v>
      </c>
      <c r="B40" s="4" t="s">
        <v>387</v>
      </c>
      <c r="C40" s="5" t="s">
        <v>10</v>
      </c>
      <c r="D40" s="10">
        <v>4000</v>
      </c>
      <c r="E40" s="10">
        <v>2000</v>
      </c>
      <c r="F40" s="13">
        <v>6.7</v>
      </c>
      <c r="G40" s="13">
        <f t="shared" si="3"/>
        <v>8.6300000000000008</v>
      </c>
      <c r="H40" s="13">
        <f>E40*G40</f>
        <v>17260</v>
      </c>
      <c r="I40" s="75">
        <f t="shared" si="4"/>
        <v>2000</v>
      </c>
    </row>
    <row r="41" spans="1:9">
      <c r="A41" s="7" t="s">
        <v>51</v>
      </c>
      <c r="B41" s="4" t="s">
        <v>388</v>
      </c>
      <c r="C41" s="5" t="s">
        <v>10</v>
      </c>
      <c r="D41" s="10">
        <v>250</v>
      </c>
      <c r="E41" s="10">
        <v>125</v>
      </c>
      <c r="F41" s="13">
        <v>14.85</v>
      </c>
      <c r="G41" s="13">
        <f t="shared" si="3"/>
        <v>19.13</v>
      </c>
      <c r="H41" s="13">
        <f>E41*G41</f>
        <v>2391.25</v>
      </c>
      <c r="I41" s="75">
        <f t="shared" si="4"/>
        <v>125</v>
      </c>
    </row>
    <row r="42" spans="1:9">
      <c r="A42" s="7" t="s">
        <v>52</v>
      </c>
      <c r="B42" s="4" t="s">
        <v>389</v>
      </c>
      <c r="C42" s="5" t="s">
        <v>10</v>
      </c>
      <c r="D42" s="10">
        <v>3000</v>
      </c>
      <c r="E42" s="10">
        <v>1500</v>
      </c>
      <c r="F42" s="13">
        <v>8.39</v>
      </c>
      <c r="G42" s="13">
        <f t="shared" si="3"/>
        <v>10.81</v>
      </c>
      <c r="H42" s="13">
        <f>E42*G42</f>
        <v>16215</v>
      </c>
      <c r="I42" s="75">
        <f t="shared" si="4"/>
        <v>1500</v>
      </c>
    </row>
    <row r="43" spans="1:9">
      <c r="A43" s="7" t="s">
        <v>53</v>
      </c>
      <c r="B43" s="4" t="s">
        <v>390</v>
      </c>
      <c r="C43" s="5" t="s">
        <v>54</v>
      </c>
      <c r="D43" s="10">
        <v>600</v>
      </c>
      <c r="E43" s="10">
        <v>300</v>
      </c>
      <c r="F43" s="13">
        <v>106</v>
      </c>
      <c r="G43" s="13">
        <f t="shared" si="3"/>
        <v>136.55000000000001</v>
      </c>
      <c r="H43" s="13">
        <f>E43*G43</f>
        <v>40965</v>
      </c>
      <c r="I43" s="75">
        <f t="shared" si="4"/>
        <v>300</v>
      </c>
    </row>
    <row r="44" spans="1:9">
      <c r="A44" s="7" t="s">
        <v>55</v>
      </c>
      <c r="B44" s="4" t="s">
        <v>391</v>
      </c>
      <c r="C44" s="5" t="s">
        <v>54</v>
      </c>
      <c r="D44" s="10">
        <v>600</v>
      </c>
      <c r="E44" s="10">
        <v>300</v>
      </c>
      <c r="F44" s="13">
        <v>121.65</v>
      </c>
      <c r="G44" s="13">
        <f t="shared" si="3"/>
        <v>156.71</v>
      </c>
      <c r="H44" s="13">
        <f>E44*G44</f>
        <v>47013</v>
      </c>
      <c r="I44" s="75">
        <f t="shared" si="4"/>
        <v>300</v>
      </c>
    </row>
    <row r="45" spans="1:9">
      <c r="A45" s="87" t="s">
        <v>358</v>
      </c>
      <c r="B45" s="87"/>
      <c r="C45" s="87"/>
      <c r="D45" s="87"/>
      <c r="E45" s="87"/>
      <c r="F45" s="87"/>
      <c r="G45" s="87"/>
      <c r="H45" s="15">
        <f>SUM(H23:H44)</f>
        <v>292052.75</v>
      </c>
      <c r="I45" s="75">
        <f t="shared" si="4"/>
        <v>0</v>
      </c>
    </row>
    <row r="46" spans="1:9">
      <c r="A46" s="6" t="s">
        <v>56</v>
      </c>
      <c r="B46" s="82" t="s">
        <v>57</v>
      </c>
      <c r="C46" s="77"/>
      <c r="D46" s="77"/>
      <c r="E46" s="77"/>
      <c r="F46" s="77"/>
      <c r="G46" s="77"/>
      <c r="H46" s="78"/>
      <c r="I46" s="75">
        <f t="shared" si="4"/>
        <v>0</v>
      </c>
    </row>
    <row r="47" spans="1:9" ht="25.5">
      <c r="A47" s="7" t="s">
        <v>58</v>
      </c>
      <c r="B47" s="4" t="s">
        <v>59</v>
      </c>
      <c r="C47" s="5" t="s">
        <v>26</v>
      </c>
      <c r="D47" s="10">
        <v>150</v>
      </c>
      <c r="E47" s="10">
        <v>75</v>
      </c>
      <c r="F47" s="13">
        <v>59.08</v>
      </c>
      <c r="G47" s="13">
        <f t="shared" ref="G47:G52" si="5">F47*$I$15</f>
        <v>76.11</v>
      </c>
      <c r="H47" s="13">
        <f>E47*G47</f>
        <v>5708.25</v>
      </c>
      <c r="I47" s="75">
        <f t="shared" si="4"/>
        <v>75</v>
      </c>
    </row>
    <row r="48" spans="1:9" ht="25.5">
      <c r="A48" s="7" t="s">
        <v>60</v>
      </c>
      <c r="B48" s="4" t="s">
        <v>61</v>
      </c>
      <c r="C48" s="5" t="s">
        <v>10</v>
      </c>
      <c r="D48" s="10">
        <v>1000</v>
      </c>
      <c r="E48" s="10">
        <v>500</v>
      </c>
      <c r="F48" s="13">
        <v>4.37</v>
      </c>
      <c r="G48" s="13">
        <f t="shared" si="5"/>
        <v>5.63</v>
      </c>
      <c r="H48" s="13">
        <f>E48*G48</f>
        <v>2815</v>
      </c>
      <c r="I48" s="75">
        <f t="shared" si="4"/>
        <v>500</v>
      </c>
    </row>
    <row r="49" spans="1:9">
      <c r="A49" s="7" t="s">
        <v>62</v>
      </c>
      <c r="B49" s="4" t="s">
        <v>392</v>
      </c>
      <c r="C49" s="5" t="s">
        <v>26</v>
      </c>
      <c r="D49" s="10">
        <v>50</v>
      </c>
      <c r="E49" s="10">
        <v>25</v>
      </c>
      <c r="F49" s="13">
        <v>630.72</v>
      </c>
      <c r="G49" s="13">
        <f t="shared" si="5"/>
        <v>812.49</v>
      </c>
      <c r="H49" s="13">
        <f>E49*G49</f>
        <v>20312.25</v>
      </c>
      <c r="I49" s="75">
        <f t="shared" si="4"/>
        <v>25</v>
      </c>
    </row>
    <row r="50" spans="1:9" ht="25.5">
      <c r="A50" s="7" t="s">
        <v>63</v>
      </c>
      <c r="B50" s="4" t="s">
        <v>393</v>
      </c>
      <c r="C50" s="5" t="s">
        <v>26</v>
      </c>
      <c r="D50" s="10">
        <v>150</v>
      </c>
      <c r="E50" s="10">
        <v>75</v>
      </c>
      <c r="F50" s="13">
        <v>2522.86</v>
      </c>
      <c r="G50" s="13">
        <f t="shared" si="5"/>
        <v>3249.95</v>
      </c>
      <c r="H50" s="13">
        <f>E50*G50</f>
        <v>243746.25</v>
      </c>
      <c r="I50" s="75">
        <f t="shared" si="4"/>
        <v>75</v>
      </c>
    </row>
    <row r="51" spans="1:9">
      <c r="A51" s="7" t="s">
        <v>64</v>
      </c>
      <c r="B51" s="4" t="s">
        <v>394</v>
      </c>
      <c r="C51" s="5" t="s">
        <v>10</v>
      </c>
      <c r="D51" s="10">
        <v>1000</v>
      </c>
      <c r="E51" s="10">
        <v>500</v>
      </c>
      <c r="F51" s="13">
        <v>4.46</v>
      </c>
      <c r="G51" s="13">
        <f t="shared" si="5"/>
        <v>5.75</v>
      </c>
      <c r="H51" s="13">
        <f>E51*G51</f>
        <v>2875</v>
      </c>
      <c r="I51" s="75">
        <f t="shared" si="4"/>
        <v>500</v>
      </c>
    </row>
    <row r="52" spans="1:9">
      <c r="A52" s="7" t="s">
        <v>65</v>
      </c>
      <c r="B52" s="4" t="s">
        <v>66</v>
      </c>
      <c r="C52" s="5" t="s">
        <v>26</v>
      </c>
      <c r="D52" s="10">
        <v>100</v>
      </c>
      <c r="E52" s="10">
        <v>50</v>
      </c>
      <c r="F52" s="13">
        <v>35.880000000000003</v>
      </c>
      <c r="G52" s="13">
        <f t="shared" si="5"/>
        <v>46.22</v>
      </c>
      <c r="H52" s="13">
        <f>E52*G52</f>
        <v>2311</v>
      </c>
      <c r="I52" s="75">
        <f t="shared" si="4"/>
        <v>50</v>
      </c>
    </row>
    <row r="53" spans="1:9">
      <c r="A53" s="87" t="s">
        <v>359</v>
      </c>
      <c r="B53" s="87"/>
      <c r="C53" s="87"/>
      <c r="D53" s="87"/>
      <c r="E53" s="87"/>
      <c r="F53" s="87"/>
      <c r="G53" s="87"/>
      <c r="H53" s="15">
        <f>SUM(H47:H52)</f>
        <v>277767.75</v>
      </c>
      <c r="I53" s="75">
        <f t="shared" si="4"/>
        <v>0</v>
      </c>
    </row>
    <row r="54" spans="1:9">
      <c r="A54" s="6" t="s">
        <v>67</v>
      </c>
      <c r="B54" s="82" t="s">
        <v>68</v>
      </c>
      <c r="C54" s="77"/>
      <c r="D54" s="77"/>
      <c r="E54" s="77"/>
      <c r="F54" s="77"/>
      <c r="G54" s="77"/>
      <c r="H54" s="78"/>
      <c r="I54" s="75">
        <f t="shared" si="4"/>
        <v>0</v>
      </c>
    </row>
    <row r="55" spans="1:9">
      <c r="A55" s="7" t="s">
        <v>69</v>
      </c>
      <c r="B55" s="4" t="s">
        <v>392</v>
      </c>
      <c r="C55" s="5" t="s">
        <v>26</v>
      </c>
      <c r="D55" s="10">
        <v>300</v>
      </c>
      <c r="E55" s="10">
        <v>150</v>
      </c>
      <c r="F55" s="13">
        <v>630.72</v>
      </c>
      <c r="G55" s="13">
        <f t="shared" ref="G55:G57" si="6">F55*$I$15</f>
        <v>812.49</v>
      </c>
      <c r="H55" s="13">
        <f>E55*G55</f>
        <v>121873.5</v>
      </c>
      <c r="I55" s="75">
        <f t="shared" si="4"/>
        <v>150</v>
      </c>
    </row>
    <row r="56" spans="1:9">
      <c r="A56" s="7" t="s">
        <v>70</v>
      </c>
      <c r="B56" s="4" t="s">
        <v>394</v>
      </c>
      <c r="C56" s="5" t="s">
        <v>10</v>
      </c>
      <c r="D56" s="10">
        <v>1000</v>
      </c>
      <c r="E56" s="10">
        <v>500</v>
      </c>
      <c r="F56" s="13">
        <v>4.46</v>
      </c>
      <c r="G56" s="13">
        <f t="shared" si="6"/>
        <v>5.75</v>
      </c>
      <c r="H56" s="13">
        <f>E56*G56</f>
        <v>2875</v>
      </c>
      <c r="I56" s="75">
        <f t="shared" si="4"/>
        <v>500</v>
      </c>
    </row>
    <row r="57" spans="1:9">
      <c r="A57" s="7" t="s">
        <v>71</v>
      </c>
      <c r="B57" s="4" t="s">
        <v>395</v>
      </c>
      <c r="C57" s="5" t="s">
        <v>10</v>
      </c>
      <c r="D57" s="10">
        <v>1000</v>
      </c>
      <c r="E57" s="10">
        <v>500</v>
      </c>
      <c r="F57" s="13">
        <v>131.5</v>
      </c>
      <c r="G57" s="13">
        <f t="shared" si="6"/>
        <v>169.4</v>
      </c>
      <c r="H57" s="13">
        <f>E57*G57</f>
        <v>84700</v>
      </c>
      <c r="I57" s="75">
        <f t="shared" si="4"/>
        <v>500</v>
      </c>
    </row>
    <row r="58" spans="1:9">
      <c r="A58" s="87" t="s">
        <v>360</v>
      </c>
      <c r="B58" s="87"/>
      <c r="C58" s="87"/>
      <c r="D58" s="87"/>
      <c r="E58" s="87"/>
      <c r="F58" s="87"/>
      <c r="G58" s="87"/>
      <c r="H58" s="15">
        <f>SUM(H55:H57)</f>
        <v>209448.5</v>
      </c>
      <c r="I58" s="75">
        <f t="shared" si="4"/>
        <v>0</v>
      </c>
    </row>
    <row r="59" spans="1:9">
      <c r="A59" s="6" t="s">
        <v>72</v>
      </c>
      <c r="B59" s="82" t="s">
        <v>73</v>
      </c>
      <c r="C59" s="77"/>
      <c r="D59" s="77"/>
      <c r="E59" s="77"/>
      <c r="F59" s="77"/>
      <c r="G59" s="77"/>
      <c r="H59" s="78"/>
      <c r="I59" s="75">
        <f t="shared" si="4"/>
        <v>0</v>
      </c>
    </row>
    <row r="60" spans="1:9" ht="51">
      <c r="A60" s="7" t="s">
        <v>74</v>
      </c>
      <c r="B60" s="4" t="s">
        <v>75</v>
      </c>
      <c r="C60" s="5" t="s">
        <v>10</v>
      </c>
      <c r="D60" s="10">
        <v>2500</v>
      </c>
      <c r="E60" s="10">
        <v>1250</v>
      </c>
      <c r="F60" s="13">
        <v>61.83</v>
      </c>
      <c r="G60" s="13">
        <f t="shared" ref="G60:G67" si="7">F60*$I$15</f>
        <v>79.650000000000006</v>
      </c>
      <c r="H60" s="13">
        <f>E60*G60</f>
        <v>99562.5</v>
      </c>
      <c r="I60" s="75">
        <f t="shared" si="4"/>
        <v>1250</v>
      </c>
    </row>
    <row r="61" spans="1:9">
      <c r="A61" s="7" t="s">
        <v>76</v>
      </c>
      <c r="B61" s="4" t="s">
        <v>396</v>
      </c>
      <c r="C61" s="5" t="s">
        <v>10</v>
      </c>
      <c r="D61" s="10">
        <v>100</v>
      </c>
      <c r="E61" s="10">
        <v>50</v>
      </c>
      <c r="F61" s="13">
        <v>79.95</v>
      </c>
      <c r="G61" s="13">
        <f t="shared" si="7"/>
        <v>102.99</v>
      </c>
      <c r="H61" s="13">
        <f>E61*G61</f>
        <v>5149.5</v>
      </c>
      <c r="I61" s="75">
        <f t="shared" si="4"/>
        <v>50</v>
      </c>
    </row>
    <row r="62" spans="1:9">
      <c r="A62" s="7" t="s">
        <v>77</v>
      </c>
      <c r="B62" s="4" t="s">
        <v>397</v>
      </c>
      <c r="C62" s="5" t="s">
        <v>10</v>
      </c>
      <c r="D62" s="10">
        <v>600</v>
      </c>
      <c r="E62" s="10">
        <v>300</v>
      </c>
      <c r="F62" s="13">
        <v>94.29</v>
      </c>
      <c r="G62" s="13">
        <f t="shared" si="7"/>
        <v>121.46</v>
      </c>
      <c r="H62" s="13">
        <f>E62*G62</f>
        <v>36438</v>
      </c>
      <c r="I62" s="75">
        <f t="shared" si="4"/>
        <v>300</v>
      </c>
    </row>
    <row r="63" spans="1:9">
      <c r="A63" s="7" t="s">
        <v>78</v>
      </c>
      <c r="B63" s="4" t="s">
        <v>398</v>
      </c>
      <c r="C63" s="5" t="s">
        <v>10</v>
      </c>
      <c r="D63" s="10">
        <v>1000</v>
      </c>
      <c r="E63" s="10">
        <v>500</v>
      </c>
      <c r="F63" s="13">
        <v>98.87</v>
      </c>
      <c r="G63" s="13">
        <f t="shared" si="7"/>
        <v>127.36</v>
      </c>
      <c r="H63" s="13">
        <f>E63*G63</f>
        <v>63680</v>
      </c>
      <c r="I63" s="75">
        <f t="shared" si="4"/>
        <v>500</v>
      </c>
    </row>
    <row r="64" spans="1:9" ht="38.25">
      <c r="A64" s="7" t="s">
        <v>79</v>
      </c>
      <c r="B64" s="4" t="s">
        <v>80</v>
      </c>
      <c r="C64" s="5" t="s">
        <v>10</v>
      </c>
      <c r="D64" s="10">
        <v>100</v>
      </c>
      <c r="E64" s="10">
        <v>50</v>
      </c>
      <c r="F64" s="13">
        <v>542.25</v>
      </c>
      <c r="G64" s="13">
        <f t="shared" si="7"/>
        <v>698.53</v>
      </c>
      <c r="H64" s="13">
        <f>E64*G64</f>
        <v>34926.5</v>
      </c>
      <c r="I64" s="75">
        <f t="shared" si="4"/>
        <v>50</v>
      </c>
    </row>
    <row r="65" spans="1:9">
      <c r="A65" s="7" t="s">
        <v>81</v>
      </c>
      <c r="B65" s="4" t="s">
        <v>399</v>
      </c>
      <c r="C65" s="5" t="s">
        <v>10</v>
      </c>
      <c r="D65" s="10">
        <v>80</v>
      </c>
      <c r="E65" s="10">
        <v>40</v>
      </c>
      <c r="F65" s="13">
        <v>508.89</v>
      </c>
      <c r="G65" s="13">
        <f t="shared" si="7"/>
        <v>655.55</v>
      </c>
      <c r="H65" s="13">
        <f>E65*G65</f>
        <v>26222</v>
      </c>
      <c r="I65" s="75">
        <f t="shared" si="4"/>
        <v>40</v>
      </c>
    </row>
    <row r="66" spans="1:9">
      <c r="A66" s="7" t="s">
        <v>82</v>
      </c>
      <c r="B66" s="4" t="s">
        <v>400</v>
      </c>
      <c r="C66" s="5" t="s">
        <v>10</v>
      </c>
      <c r="D66" s="10">
        <v>60</v>
      </c>
      <c r="E66" s="10">
        <v>30</v>
      </c>
      <c r="F66" s="13">
        <v>45.54</v>
      </c>
      <c r="G66" s="13">
        <f t="shared" si="7"/>
        <v>58.66</v>
      </c>
      <c r="H66" s="13">
        <f>E66*G66</f>
        <v>1759.8</v>
      </c>
      <c r="I66" s="75">
        <f t="shared" si="4"/>
        <v>30</v>
      </c>
    </row>
    <row r="67" spans="1:9" ht="25.5">
      <c r="A67" s="7" t="s">
        <v>83</v>
      </c>
      <c r="B67" s="4" t="s">
        <v>84</v>
      </c>
      <c r="C67" s="5" t="s">
        <v>10</v>
      </c>
      <c r="D67" s="10">
        <v>600</v>
      </c>
      <c r="E67" s="10">
        <v>300</v>
      </c>
      <c r="F67" s="13">
        <v>66.91</v>
      </c>
      <c r="G67" s="13">
        <f t="shared" si="7"/>
        <v>86.19</v>
      </c>
      <c r="H67" s="13">
        <f>E67*G67</f>
        <v>25857</v>
      </c>
      <c r="I67" s="75">
        <f t="shared" si="4"/>
        <v>300</v>
      </c>
    </row>
    <row r="68" spans="1:9">
      <c r="A68" s="87" t="s">
        <v>361</v>
      </c>
      <c r="B68" s="87"/>
      <c r="C68" s="87"/>
      <c r="D68" s="87"/>
      <c r="E68" s="87"/>
      <c r="F68" s="87"/>
      <c r="G68" s="87"/>
      <c r="H68" s="15">
        <f>SUM(H60:H67)</f>
        <v>293595.3</v>
      </c>
      <c r="I68" s="75">
        <f t="shared" si="4"/>
        <v>0</v>
      </c>
    </row>
    <row r="69" spans="1:9">
      <c r="A69" s="6" t="s">
        <v>85</v>
      </c>
      <c r="B69" s="82" t="s">
        <v>86</v>
      </c>
      <c r="C69" s="77"/>
      <c r="D69" s="77"/>
      <c r="E69" s="77"/>
      <c r="F69" s="77"/>
      <c r="G69" s="77"/>
      <c r="H69" s="78"/>
      <c r="I69" s="75">
        <f t="shared" si="4"/>
        <v>0</v>
      </c>
    </row>
    <row r="70" spans="1:9" ht="38.25">
      <c r="A70" s="7" t="s">
        <v>87</v>
      </c>
      <c r="B70" s="4" t="s">
        <v>88</v>
      </c>
      <c r="C70" s="5" t="s">
        <v>15</v>
      </c>
      <c r="D70" s="10">
        <v>1000</v>
      </c>
      <c r="E70" s="10">
        <v>500</v>
      </c>
      <c r="F70" s="13">
        <v>54.7</v>
      </c>
      <c r="G70" s="13">
        <f t="shared" ref="G70:G79" si="8">F70*$I$15</f>
        <v>70.459999999999994</v>
      </c>
      <c r="H70" s="13">
        <f>E70*G70</f>
        <v>35230</v>
      </c>
      <c r="I70" s="75">
        <f t="shared" si="4"/>
        <v>500</v>
      </c>
    </row>
    <row r="71" spans="1:9">
      <c r="A71" s="7" t="s">
        <v>444</v>
      </c>
      <c r="B71" s="4" t="s">
        <v>401</v>
      </c>
      <c r="C71" s="5" t="s">
        <v>26</v>
      </c>
      <c r="D71" s="10">
        <v>60</v>
      </c>
      <c r="E71" s="10">
        <v>30</v>
      </c>
      <c r="F71" s="13">
        <v>1920.44</v>
      </c>
      <c r="G71" s="13">
        <f t="shared" si="8"/>
        <v>2473.91</v>
      </c>
      <c r="H71" s="13">
        <f>E71*G71</f>
        <v>74217.3</v>
      </c>
      <c r="I71" s="75">
        <f t="shared" si="4"/>
        <v>30</v>
      </c>
    </row>
    <row r="72" spans="1:9" ht="38.25">
      <c r="A72" s="7" t="s">
        <v>445</v>
      </c>
      <c r="B72" s="4" t="s">
        <v>89</v>
      </c>
      <c r="C72" s="5" t="s">
        <v>15</v>
      </c>
      <c r="D72" s="10">
        <v>1500</v>
      </c>
      <c r="E72" s="10">
        <v>750</v>
      </c>
      <c r="F72" s="13">
        <v>24.23</v>
      </c>
      <c r="G72" s="13">
        <f t="shared" si="8"/>
        <v>31.21</v>
      </c>
      <c r="H72" s="13">
        <f>E72*G72</f>
        <v>23407.5</v>
      </c>
      <c r="I72" s="75">
        <f t="shared" si="4"/>
        <v>750</v>
      </c>
    </row>
    <row r="73" spans="1:9" ht="25.5">
      <c r="A73" s="7" t="s">
        <v>446</v>
      </c>
      <c r="B73" s="4" t="s">
        <v>90</v>
      </c>
      <c r="C73" s="5" t="s">
        <v>15</v>
      </c>
      <c r="D73" s="10">
        <v>1000</v>
      </c>
      <c r="E73" s="10">
        <v>500</v>
      </c>
      <c r="F73" s="13">
        <v>65.180000000000007</v>
      </c>
      <c r="G73" s="13">
        <f t="shared" si="8"/>
        <v>83.96</v>
      </c>
      <c r="H73" s="13">
        <f>E73*G73</f>
        <v>41980</v>
      </c>
      <c r="I73" s="75">
        <f t="shared" si="4"/>
        <v>500</v>
      </c>
    </row>
    <row r="74" spans="1:9" ht="25.5">
      <c r="A74" s="7" t="s">
        <v>447</v>
      </c>
      <c r="B74" s="4" t="s">
        <v>91</v>
      </c>
      <c r="C74" s="5" t="s">
        <v>10</v>
      </c>
      <c r="D74" s="10">
        <v>4000</v>
      </c>
      <c r="E74" s="10">
        <v>2000</v>
      </c>
      <c r="F74" s="13">
        <v>33.340000000000003</v>
      </c>
      <c r="G74" s="13">
        <f t="shared" si="8"/>
        <v>42.95</v>
      </c>
      <c r="H74" s="13">
        <f>E74*G74</f>
        <v>85900</v>
      </c>
      <c r="I74" s="75">
        <f t="shared" si="4"/>
        <v>2000</v>
      </c>
    </row>
    <row r="75" spans="1:9" ht="51">
      <c r="A75" s="7" t="s">
        <v>448</v>
      </c>
      <c r="B75" s="4" t="s">
        <v>92</v>
      </c>
      <c r="C75" s="5" t="s">
        <v>10</v>
      </c>
      <c r="D75" s="10">
        <v>4000</v>
      </c>
      <c r="E75" s="10">
        <v>2000</v>
      </c>
      <c r="F75" s="13">
        <v>48.62</v>
      </c>
      <c r="G75" s="13">
        <f t="shared" si="8"/>
        <v>62.63</v>
      </c>
      <c r="H75" s="13">
        <f>E75*G75</f>
        <v>125260</v>
      </c>
      <c r="I75" s="75">
        <f t="shared" si="4"/>
        <v>2000</v>
      </c>
    </row>
    <row r="76" spans="1:9" ht="25.5">
      <c r="A76" s="7" t="s">
        <v>449</v>
      </c>
      <c r="B76" s="4" t="s">
        <v>93</v>
      </c>
      <c r="C76" s="5" t="s">
        <v>10</v>
      </c>
      <c r="D76" s="10">
        <v>600</v>
      </c>
      <c r="E76" s="10">
        <v>300</v>
      </c>
      <c r="F76" s="13">
        <v>81.03</v>
      </c>
      <c r="G76" s="13">
        <f t="shared" si="8"/>
        <v>104.38</v>
      </c>
      <c r="H76" s="13">
        <f>E76*G76</f>
        <v>31314</v>
      </c>
      <c r="I76" s="75">
        <f t="shared" si="4"/>
        <v>300</v>
      </c>
    </row>
    <row r="77" spans="1:9">
      <c r="A77" s="7" t="s">
        <v>450</v>
      </c>
      <c r="B77" s="4" t="s">
        <v>402</v>
      </c>
      <c r="C77" s="5" t="s">
        <v>48</v>
      </c>
      <c r="D77" s="10">
        <v>20</v>
      </c>
      <c r="E77" s="10">
        <v>10</v>
      </c>
      <c r="F77" s="13">
        <v>1685.48</v>
      </c>
      <c r="G77" s="13">
        <f t="shared" si="8"/>
        <v>2171.2399999999998</v>
      </c>
      <c r="H77" s="13">
        <f>E77*G77</f>
        <v>21712.400000000001</v>
      </c>
      <c r="I77" s="75">
        <f t="shared" si="4"/>
        <v>10</v>
      </c>
    </row>
    <row r="78" spans="1:9" ht="38.25">
      <c r="A78" s="7" t="s">
        <v>451</v>
      </c>
      <c r="B78" s="4" t="s">
        <v>94</v>
      </c>
      <c r="C78" s="5" t="s">
        <v>10</v>
      </c>
      <c r="D78" s="10">
        <v>2500</v>
      </c>
      <c r="E78" s="10">
        <v>1250</v>
      </c>
      <c r="F78" s="13">
        <v>58.37</v>
      </c>
      <c r="G78" s="13">
        <f t="shared" si="8"/>
        <v>75.19</v>
      </c>
      <c r="H78" s="13">
        <f>E78*G78</f>
        <v>93987.5</v>
      </c>
      <c r="I78" s="75">
        <f t="shared" si="4"/>
        <v>1250</v>
      </c>
    </row>
    <row r="79" spans="1:9" ht="51">
      <c r="A79" s="7" t="s">
        <v>452</v>
      </c>
      <c r="B79" s="4" t="s">
        <v>95</v>
      </c>
      <c r="C79" s="5" t="s">
        <v>10</v>
      </c>
      <c r="D79" s="10">
        <v>2500</v>
      </c>
      <c r="E79" s="10">
        <v>1250</v>
      </c>
      <c r="F79" s="13">
        <v>17.170000000000002</v>
      </c>
      <c r="G79" s="13">
        <f t="shared" si="8"/>
        <v>22.12</v>
      </c>
      <c r="H79" s="13">
        <f>E79*G79</f>
        <v>27650</v>
      </c>
      <c r="I79" s="75">
        <f t="shared" si="4"/>
        <v>1250</v>
      </c>
    </row>
    <row r="80" spans="1:9">
      <c r="A80" s="87" t="s">
        <v>362</v>
      </c>
      <c r="B80" s="87"/>
      <c r="C80" s="87"/>
      <c r="D80" s="87"/>
      <c r="E80" s="87"/>
      <c r="F80" s="87"/>
      <c r="G80" s="87"/>
      <c r="H80" s="15">
        <f>SUM(H70:H79)</f>
        <v>560658.69999999995</v>
      </c>
      <c r="I80" s="75">
        <f t="shared" si="4"/>
        <v>0</v>
      </c>
    </row>
    <row r="81" spans="1:9">
      <c r="A81" s="6" t="s">
        <v>96</v>
      </c>
      <c r="B81" s="82" t="s">
        <v>97</v>
      </c>
      <c r="C81" s="77"/>
      <c r="D81" s="77"/>
      <c r="E81" s="77"/>
      <c r="F81" s="77"/>
      <c r="G81" s="77"/>
      <c r="H81" s="78"/>
      <c r="I81" s="75">
        <f t="shared" si="4"/>
        <v>0</v>
      </c>
    </row>
    <row r="82" spans="1:9">
      <c r="A82" s="7" t="s">
        <v>98</v>
      </c>
      <c r="B82" s="4" t="s">
        <v>403</v>
      </c>
      <c r="C82" s="5" t="s">
        <v>10</v>
      </c>
      <c r="D82" s="10">
        <v>3000</v>
      </c>
      <c r="E82" s="10">
        <v>1500</v>
      </c>
      <c r="F82" s="13">
        <v>46.97</v>
      </c>
      <c r="G82" s="13">
        <f t="shared" ref="G82:G84" si="9">F82*$I$15</f>
        <v>60.51</v>
      </c>
      <c r="H82" s="13">
        <f>E82*G82</f>
        <v>90765</v>
      </c>
      <c r="I82" s="75">
        <f t="shared" si="4"/>
        <v>1500</v>
      </c>
    </row>
    <row r="83" spans="1:9">
      <c r="A83" s="7" t="s">
        <v>99</v>
      </c>
      <c r="B83" s="4" t="s">
        <v>404</v>
      </c>
      <c r="C83" s="5" t="s">
        <v>10</v>
      </c>
      <c r="D83" s="10">
        <v>3000</v>
      </c>
      <c r="E83" s="10">
        <v>1500</v>
      </c>
      <c r="F83" s="13">
        <v>26.49</v>
      </c>
      <c r="G83" s="13">
        <f t="shared" si="9"/>
        <v>34.119999999999997</v>
      </c>
      <c r="H83" s="13">
        <f>E83*G83</f>
        <v>51180</v>
      </c>
      <c r="I83" s="75">
        <f t="shared" si="4"/>
        <v>1500</v>
      </c>
    </row>
    <row r="84" spans="1:9" ht="25.5">
      <c r="A84" s="7" t="s">
        <v>100</v>
      </c>
      <c r="B84" s="4" t="s">
        <v>101</v>
      </c>
      <c r="C84" s="5" t="s">
        <v>10</v>
      </c>
      <c r="D84" s="10">
        <v>1000</v>
      </c>
      <c r="E84" s="10">
        <v>500</v>
      </c>
      <c r="F84" s="13">
        <v>30.36</v>
      </c>
      <c r="G84" s="13">
        <f t="shared" si="9"/>
        <v>39.11</v>
      </c>
      <c r="H84" s="13">
        <f>E84*G84</f>
        <v>19555</v>
      </c>
      <c r="I84" s="75">
        <f t="shared" si="4"/>
        <v>500</v>
      </c>
    </row>
    <row r="85" spans="1:9">
      <c r="A85" s="87" t="s">
        <v>363</v>
      </c>
      <c r="B85" s="87"/>
      <c r="C85" s="87"/>
      <c r="D85" s="87"/>
      <c r="E85" s="87"/>
      <c r="F85" s="87"/>
      <c r="G85" s="87"/>
      <c r="H85" s="15">
        <f>SUM(H82:H84)</f>
        <v>161500</v>
      </c>
      <c r="I85" s="75">
        <f t="shared" si="4"/>
        <v>0</v>
      </c>
    </row>
    <row r="86" spans="1:9">
      <c r="A86" s="6" t="s">
        <v>102</v>
      </c>
      <c r="B86" s="82" t="s">
        <v>103</v>
      </c>
      <c r="C86" s="77"/>
      <c r="D86" s="77"/>
      <c r="E86" s="77"/>
      <c r="F86" s="77"/>
      <c r="G86" s="77"/>
      <c r="H86" s="78"/>
      <c r="I86" s="75">
        <f t="shared" si="4"/>
        <v>0</v>
      </c>
    </row>
    <row r="87" spans="1:9" ht="63.75">
      <c r="A87" s="7" t="s">
        <v>104</v>
      </c>
      <c r="B87" s="4" t="s">
        <v>105</v>
      </c>
      <c r="C87" s="5" t="s">
        <v>48</v>
      </c>
      <c r="D87" s="10">
        <v>150</v>
      </c>
      <c r="E87" s="10">
        <v>75</v>
      </c>
      <c r="F87" s="13">
        <v>677.77</v>
      </c>
      <c r="G87" s="13">
        <f t="shared" ref="G87:G101" si="10">F87*$I$15</f>
        <v>873.1</v>
      </c>
      <c r="H87" s="13">
        <f>E87*G87</f>
        <v>65482.5</v>
      </c>
      <c r="I87" s="75">
        <f t="shared" ref="I87:I150" si="11">D87/2</f>
        <v>75</v>
      </c>
    </row>
    <row r="88" spans="1:9" ht="63.75">
      <c r="A88" s="7" t="s">
        <v>106</v>
      </c>
      <c r="B88" s="4" t="s">
        <v>107</v>
      </c>
      <c r="C88" s="5" t="s">
        <v>48</v>
      </c>
      <c r="D88" s="10">
        <v>150</v>
      </c>
      <c r="E88" s="10">
        <v>75</v>
      </c>
      <c r="F88" s="13">
        <v>643.5</v>
      </c>
      <c r="G88" s="13">
        <f t="shared" si="10"/>
        <v>828.96</v>
      </c>
      <c r="H88" s="13">
        <f>E88*G88</f>
        <v>62172</v>
      </c>
      <c r="I88" s="75">
        <f t="shared" si="11"/>
        <v>75</v>
      </c>
    </row>
    <row r="89" spans="1:9" ht="63.75">
      <c r="A89" s="7" t="s">
        <v>108</v>
      </c>
      <c r="B89" s="4" t="s">
        <v>109</v>
      </c>
      <c r="C89" s="5" t="s">
        <v>48</v>
      </c>
      <c r="D89" s="10">
        <v>150</v>
      </c>
      <c r="E89" s="10">
        <v>75</v>
      </c>
      <c r="F89" s="13">
        <v>637.5</v>
      </c>
      <c r="G89" s="13">
        <f t="shared" si="10"/>
        <v>821.23</v>
      </c>
      <c r="H89" s="13">
        <f>E89*G89</f>
        <v>61592.25</v>
      </c>
      <c r="I89" s="75">
        <f t="shared" si="11"/>
        <v>75</v>
      </c>
    </row>
    <row r="90" spans="1:9" ht="38.25">
      <c r="A90" s="7" t="s">
        <v>110</v>
      </c>
      <c r="B90" s="4" t="s">
        <v>111</v>
      </c>
      <c r="C90" s="5" t="s">
        <v>48</v>
      </c>
      <c r="D90" s="10">
        <v>80</v>
      </c>
      <c r="E90" s="10">
        <v>40</v>
      </c>
      <c r="F90" s="13">
        <v>23.31</v>
      </c>
      <c r="G90" s="13">
        <f t="shared" si="10"/>
        <v>30.03</v>
      </c>
      <c r="H90" s="13">
        <f>E90*G90</f>
        <v>1201.2</v>
      </c>
      <c r="I90" s="75">
        <f t="shared" si="11"/>
        <v>40</v>
      </c>
    </row>
    <row r="91" spans="1:9" ht="38.25">
      <c r="A91" s="7" t="s">
        <v>112</v>
      </c>
      <c r="B91" s="4" t="s">
        <v>113</v>
      </c>
      <c r="C91" s="5" t="s">
        <v>48</v>
      </c>
      <c r="D91" s="10">
        <v>80</v>
      </c>
      <c r="E91" s="10">
        <v>40</v>
      </c>
      <c r="F91" s="13">
        <v>24.6</v>
      </c>
      <c r="G91" s="13">
        <f t="shared" si="10"/>
        <v>31.69</v>
      </c>
      <c r="H91" s="13">
        <f>E91*G91</f>
        <v>1267.5999999999999</v>
      </c>
      <c r="I91" s="75">
        <f t="shared" si="11"/>
        <v>40</v>
      </c>
    </row>
    <row r="92" spans="1:9" ht="38.25">
      <c r="A92" s="7" t="s">
        <v>114</v>
      </c>
      <c r="B92" s="4" t="s">
        <v>115</v>
      </c>
      <c r="C92" s="5" t="s">
        <v>48</v>
      </c>
      <c r="D92" s="10">
        <v>80</v>
      </c>
      <c r="E92" s="10">
        <v>40</v>
      </c>
      <c r="F92" s="13">
        <v>25.87</v>
      </c>
      <c r="G92" s="13">
        <f t="shared" si="10"/>
        <v>33.33</v>
      </c>
      <c r="H92" s="13">
        <f>E92*G92</f>
        <v>1333.2</v>
      </c>
      <c r="I92" s="75">
        <f t="shared" si="11"/>
        <v>40</v>
      </c>
    </row>
    <row r="93" spans="1:9" ht="38.25">
      <c r="A93" s="7" t="s">
        <v>116</v>
      </c>
      <c r="B93" s="4" t="s">
        <v>117</v>
      </c>
      <c r="C93" s="5" t="s">
        <v>10</v>
      </c>
      <c r="D93" s="10">
        <v>150</v>
      </c>
      <c r="E93" s="10">
        <v>75</v>
      </c>
      <c r="F93" s="13">
        <v>349.68</v>
      </c>
      <c r="G93" s="13">
        <f t="shared" si="10"/>
        <v>450.46</v>
      </c>
      <c r="H93" s="13">
        <f>E93*G93</f>
        <v>33784.5</v>
      </c>
      <c r="I93" s="75">
        <f t="shared" si="11"/>
        <v>75</v>
      </c>
    </row>
    <row r="94" spans="1:9" ht="25.5">
      <c r="A94" s="7" t="s">
        <v>118</v>
      </c>
      <c r="B94" s="4" t="s">
        <v>405</v>
      </c>
      <c r="C94" s="5" t="s">
        <v>48</v>
      </c>
      <c r="D94" s="10">
        <v>80</v>
      </c>
      <c r="E94" s="10">
        <v>40</v>
      </c>
      <c r="F94" s="13">
        <v>783.88</v>
      </c>
      <c r="G94" s="13">
        <f t="shared" si="10"/>
        <v>1009.79</v>
      </c>
      <c r="H94" s="13">
        <f>E94*G94</f>
        <v>40391.599999999999</v>
      </c>
      <c r="I94" s="75">
        <f t="shared" si="11"/>
        <v>40</v>
      </c>
    </row>
    <row r="95" spans="1:9" ht="25.5">
      <c r="A95" s="7" t="s">
        <v>119</v>
      </c>
      <c r="B95" s="4" t="s">
        <v>120</v>
      </c>
      <c r="C95" s="5" t="s">
        <v>10</v>
      </c>
      <c r="D95" s="10">
        <f>2*1.1*50</f>
        <v>110</v>
      </c>
      <c r="E95" s="10">
        <v>55</v>
      </c>
      <c r="F95" s="13">
        <v>256.56</v>
      </c>
      <c r="G95" s="13">
        <f t="shared" si="10"/>
        <v>330.5</v>
      </c>
      <c r="H95" s="13">
        <f>E95*G95</f>
        <v>18177.5</v>
      </c>
      <c r="I95" s="75">
        <f t="shared" si="11"/>
        <v>55</v>
      </c>
    </row>
    <row r="96" spans="1:9" ht="25.5">
      <c r="A96" s="7" t="s">
        <v>121</v>
      </c>
      <c r="B96" s="4" t="s">
        <v>122</v>
      </c>
      <c r="C96" s="5" t="s">
        <v>10</v>
      </c>
      <c r="D96" s="10">
        <v>250</v>
      </c>
      <c r="E96" s="10">
        <v>125</v>
      </c>
      <c r="F96" s="13">
        <v>417.9</v>
      </c>
      <c r="G96" s="13">
        <f t="shared" si="10"/>
        <v>538.34</v>
      </c>
      <c r="H96" s="13">
        <f>E96*G96</f>
        <v>67292.5</v>
      </c>
      <c r="I96" s="75">
        <f t="shared" si="11"/>
        <v>125</v>
      </c>
    </row>
    <row r="97" spans="1:9" ht="38.25">
      <c r="A97" s="7" t="s">
        <v>123</v>
      </c>
      <c r="B97" s="4" t="s">
        <v>124</v>
      </c>
      <c r="C97" s="5" t="s">
        <v>10</v>
      </c>
      <c r="D97" s="10">
        <v>300</v>
      </c>
      <c r="E97" s="10">
        <v>150</v>
      </c>
      <c r="F97" s="13">
        <v>391.24</v>
      </c>
      <c r="G97" s="13">
        <f t="shared" si="10"/>
        <v>504</v>
      </c>
      <c r="H97" s="13">
        <f>E97*G97</f>
        <v>75600</v>
      </c>
      <c r="I97" s="75">
        <f t="shared" si="11"/>
        <v>150</v>
      </c>
    </row>
    <row r="98" spans="1:9" ht="38.25">
      <c r="A98" s="7" t="s">
        <v>125</v>
      </c>
      <c r="B98" s="4" t="s">
        <v>126</v>
      </c>
      <c r="C98" s="5" t="s">
        <v>10</v>
      </c>
      <c r="D98" s="10">
        <f>2*1.1*80</f>
        <v>176</v>
      </c>
      <c r="E98" s="10">
        <v>88</v>
      </c>
      <c r="F98" s="13">
        <v>406.89</v>
      </c>
      <c r="G98" s="13">
        <f t="shared" si="10"/>
        <v>524.16</v>
      </c>
      <c r="H98" s="13">
        <f>E98*G98</f>
        <v>46126.080000000002</v>
      </c>
      <c r="I98" s="75">
        <f t="shared" si="11"/>
        <v>88</v>
      </c>
    </row>
    <row r="99" spans="1:9" ht="25.5">
      <c r="A99" s="7" t="s">
        <v>127</v>
      </c>
      <c r="B99" s="4" t="s">
        <v>128</v>
      </c>
      <c r="C99" s="5" t="s">
        <v>10</v>
      </c>
      <c r="D99" s="10">
        <f>2*1.1*50</f>
        <v>110</v>
      </c>
      <c r="E99" s="10">
        <v>55</v>
      </c>
      <c r="F99" s="13">
        <v>299.69</v>
      </c>
      <c r="G99" s="13">
        <f t="shared" si="10"/>
        <v>386.06</v>
      </c>
      <c r="H99" s="13">
        <f>E99*G99</f>
        <v>21233.3</v>
      </c>
      <c r="I99" s="75">
        <f t="shared" si="11"/>
        <v>55</v>
      </c>
    </row>
    <row r="100" spans="1:9" ht="38.25">
      <c r="A100" s="7" t="s">
        <v>129</v>
      </c>
      <c r="B100" s="4" t="s">
        <v>130</v>
      </c>
      <c r="C100" s="5" t="s">
        <v>48</v>
      </c>
      <c r="D100" s="10">
        <v>150</v>
      </c>
      <c r="E100" s="10">
        <v>75</v>
      </c>
      <c r="F100" s="13">
        <v>71.180000000000007</v>
      </c>
      <c r="G100" s="13">
        <f t="shared" si="10"/>
        <v>91.69</v>
      </c>
      <c r="H100" s="13">
        <f>E100*G100</f>
        <v>6876.75</v>
      </c>
      <c r="I100" s="75">
        <f t="shared" si="11"/>
        <v>75</v>
      </c>
    </row>
    <row r="101" spans="1:9" ht="25.5">
      <c r="A101" s="7" t="s">
        <v>131</v>
      </c>
      <c r="B101" s="4" t="s">
        <v>132</v>
      </c>
      <c r="C101" s="5" t="s">
        <v>48</v>
      </c>
      <c r="D101" s="10">
        <v>120</v>
      </c>
      <c r="E101" s="10">
        <v>60</v>
      </c>
      <c r="F101" s="13">
        <v>37.32</v>
      </c>
      <c r="G101" s="13">
        <f t="shared" si="10"/>
        <v>48.08</v>
      </c>
      <c r="H101" s="13">
        <f>E101*G101</f>
        <v>2884.8</v>
      </c>
      <c r="I101" s="75">
        <f t="shared" si="11"/>
        <v>60</v>
      </c>
    </row>
    <row r="102" spans="1:9">
      <c r="A102" s="87" t="s">
        <v>364</v>
      </c>
      <c r="B102" s="87"/>
      <c r="C102" s="87"/>
      <c r="D102" s="87"/>
      <c r="E102" s="87"/>
      <c r="F102" s="87"/>
      <c r="G102" s="87"/>
      <c r="H102" s="15">
        <f>SUM(H87:H101)</f>
        <v>505415.78</v>
      </c>
      <c r="I102" s="75">
        <f t="shared" si="11"/>
        <v>0</v>
      </c>
    </row>
    <row r="103" spans="1:9">
      <c r="A103" s="6" t="s">
        <v>133</v>
      </c>
      <c r="B103" s="82" t="s">
        <v>134</v>
      </c>
      <c r="C103" s="77"/>
      <c r="D103" s="77"/>
      <c r="E103" s="77"/>
      <c r="F103" s="77"/>
      <c r="G103" s="77"/>
      <c r="H103" s="78"/>
      <c r="I103" s="75">
        <f t="shared" si="11"/>
        <v>0</v>
      </c>
    </row>
    <row r="104" spans="1:9" ht="38.25">
      <c r="A104" s="7" t="s">
        <v>135</v>
      </c>
      <c r="B104" s="4" t="s">
        <v>136</v>
      </c>
      <c r="C104" s="5" t="s">
        <v>15</v>
      </c>
      <c r="D104" s="10">
        <v>12000</v>
      </c>
      <c r="E104" s="10">
        <v>6000</v>
      </c>
      <c r="F104" s="13">
        <v>2.63</v>
      </c>
      <c r="G104" s="13">
        <f t="shared" ref="G104:G144" si="12">F104*$I$15</f>
        <v>3.39</v>
      </c>
      <c r="H104" s="13">
        <f>E104*G104</f>
        <v>20340</v>
      </c>
      <c r="I104" s="75">
        <f t="shared" si="11"/>
        <v>6000</v>
      </c>
    </row>
    <row r="105" spans="1:9" ht="38.25">
      <c r="A105" s="7" t="s">
        <v>137</v>
      </c>
      <c r="B105" s="4" t="s">
        <v>138</v>
      </c>
      <c r="C105" s="5" t="s">
        <v>15</v>
      </c>
      <c r="D105" s="10">
        <v>4000</v>
      </c>
      <c r="E105" s="10">
        <v>2000</v>
      </c>
      <c r="F105" s="13">
        <v>4.26</v>
      </c>
      <c r="G105" s="13">
        <f t="shared" si="12"/>
        <v>5.49</v>
      </c>
      <c r="H105" s="13">
        <f>E105*G105</f>
        <v>10980</v>
      </c>
      <c r="I105" s="75">
        <f t="shared" si="11"/>
        <v>2000</v>
      </c>
    </row>
    <row r="106" spans="1:9" ht="38.25">
      <c r="A106" s="7" t="s">
        <v>139</v>
      </c>
      <c r="B106" s="4" t="s">
        <v>140</v>
      </c>
      <c r="C106" s="5" t="s">
        <v>15</v>
      </c>
      <c r="D106" s="10">
        <v>1000</v>
      </c>
      <c r="E106" s="10">
        <v>500</v>
      </c>
      <c r="F106" s="13">
        <v>10.18</v>
      </c>
      <c r="G106" s="13">
        <f t="shared" si="12"/>
        <v>13.11</v>
      </c>
      <c r="H106" s="13">
        <f>E106*G106</f>
        <v>6555</v>
      </c>
      <c r="I106" s="75">
        <f t="shared" si="11"/>
        <v>500</v>
      </c>
    </row>
    <row r="107" spans="1:9" ht="38.25">
      <c r="A107" s="7" t="s">
        <v>141</v>
      </c>
      <c r="B107" s="4" t="s">
        <v>142</v>
      </c>
      <c r="C107" s="5" t="s">
        <v>15</v>
      </c>
      <c r="D107" s="10">
        <v>600</v>
      </c>
      <c r="E107" s="10">
        <v>300</v>
      </c>
      <c r="F107" s="13">
        <v>15.33</v>
      </c>
      <c r="G107" s="13">
        <f t="shared" si="12"/>
        <v>19.75</v>
      </c>
      <c r="H107" s="13">
        <f>E107*G107</f>
        <v>5925</v>
      </c>
      <c r="I107" s="75">
        <f t="shared" si="11"/>
        <v>300</v>
      </c>
    </row>
    <row r="108" spans="1:9" ht="25.5">
      <c r="A108" s="7" t="s">
        <v>143</v>
      </c>
      <c r="B108" s="4" t="s">
        <v>144</v>
      </c>
      <c r="C108" s="5" t="s">
        <v>15</v>
      </c>
      <c r="D108" s="10">
        <v>400</v>
      </c>
      <c r="E108" s="10">
        <v>200</v>
      </c>
      <c r="F108" s="13">
        <v>23.23</v>
      </c>
      <c r="G108" s="13">
        <f t="shared" si="12"/>
        <v>29.92</v>
      </c>
      <c r="H108" s="13">
        <f>E108*G108</f>
        <v>5984</v>
      </c>
      <c r="I108" s="75">
        <f t="shared" si="11"/>
        <v>200</v>
      </c>
    </row>
    <row r="109" spans="1:9" ht="38.25">
      <c r="A109" s="7" t="s">
        <v>145</v>
      </c>
      <c r="B109" s="4" t="s">
        <v>146</v>
      </c>
      <c r="C109" s="5" t="s">
        <v>15</v>
      </c>
      <c r="D109" s="10">
        <v>3000</v>
      </c>
      <c r="E109" s="10">
        <v>1500</v>
      </c>
      <c r="F109" s="13">
        <v>6.44</v>
      </c>
      <c r="G109" s="13">
        <f t="shared" si="12"/>
        <v>8.3000000000000007</v>
      </c>
      <c r="H109" s="13">
        <f>E109*G109</f>
        <v>12450</v>
      </c>
      <c r="I109" s="75">
        <f t="shared" si="11"/>
        <v>1500</v>
      </c>
    </row>
    <row r="110" spans="1:9" ht="25.5">
      <c r="A110" s="7" t="s">
        <v>147</v>
      </c>
      <c r="B110" s="4" t="s">
        <v>148</v>
      </c>
      <c r="C110" s="5" t="s">
        <v>48</v>
      </c>
      <c r="D110" s="10">
        <v>150</v>
      </c>
      <c r="E110" s="10">
        <v>75</v>
      </c>
      <c r="F110" s="13">
        <v>7.43</v>
      </c>
      <c r="G110" s="13">
        <f t="shared" si="12"/>
        <v>9.57</v>
      </c>
      <c r="H110" s="13">
        <f>E110*G110</f>
        <v>717.75</v>
      </c>
      <c r="I110" s="75">
        <f t="shared" si="11"/>
        <v>75</v>
      </c>
    </row>
    <row r="111" spans="1:9" ht="25.5">
      <c r="A111" s="7" t="s">
        <v>149</v>
      </c>
      <c r="B111" s="4" t="s">
        <v>150</v>
      </c>
      <c r="C111" s="5" t="s">
        <v>48</v>
      </c>
      <c r="D111" s="10">
        <v>150</v>
      </c>
      <c r="E111" s="10">
        <v>75</v>
      </c>
      <c r="F111" s="13">
        <v>8.5299999999999994</v>
      </c>
      <c r="G111" s="13">
        <f t="shared" si="12"/>
        <v>10.99</v>
      </c>
      <c r="H111" s="13">
        <f>E111*G111</f>
        <v>824.25</v>
      </c>
      <c r="I111" s="75">
        <f t="shared" si="11"/>
        <v>75</v>
      </c>
    </row>
    <row r="112" spans="1:9">
      <c r="A112" s="7" t="s">
        <v>151</v>
      </c>
      <c r="B112" s="4" t="s">
        <v>406</v>
      </c>
      <c r="C112" s="5" t="s">
        <v>48</v>
      </c>
      <c r="D112" s="10">
        <v>20</v>
      </c>
      <c r="E112" s="10">
        <v>10</v>
      </c>
      <c r="F112" s="13">
        <v>157.55000000000001</v>
      </c>
      <c r="G112" s="13">
        <f t="shared" si="12"/>
        <v>202.96</v>
      </c>
      <c r="H112" s="13">
        <f>E112*G112</f>
        <v>2029.6</v>
      </c>
      <c r="I112" s="75">
        <f t="shared" si="11"/>
        <v>10</v>
      </c>
    </row>
    <row r="113" spans="1:9" ht="25.5">
      <c r="A113" s="7" t="s">
        <v>152</v>
      </c>
      <c r="B113" s="4" t="s">
        <v>153</v>
      </c>
      <c r="C113" s="5" t="s">
        <v>48</v>
      </c>
      <c r="D113" s="10">
        <v>300</v>
      </c>
      <c r="E113" s="10">
        <v>150</v>
      </c>
      <c r="F113" s="13">
        <v>10.26</v>
      </c>
      <c r="G113" s="13">
        <f t="shared" si="12"/>
        <v>13.22</v>
      </c>
      <c r="H113" s="13">
        <f>E113*G113</f>
        <v>1983</v>
      </c>
      <c r="I113" s="75">
        <f t="shared" si="11"/>
        <v>150</v>
      </c>
    </row>
    <row r="114" spans="1:9" ht="25.5">
      <c r="A114" s="7" t="s">
        <v>154</v>
      </c>
      <c r="B114" s="4" t="s">
        <v>155</v>
      </c>
      <c r="C114" s="5" t="s">
        <v>48</v>
      </c>
      <c r="D114" s="10">
        <v>100</v>
      </c>
      <c r="E114" s="10">
        <v>50</v>
      </c>
      <c r="F114" s="13">
        <v>42.38</v>
      </c>
      <c r="G114" s="13">
        <f t="shared" si="12"/>
        <v>54.59</v>
      </c>
      <c r="H114" s="13">
        <f>E114*G114</f>
        <v>2729.5</v>
      </c>
      <c r="I114" s="75">
        <f t="shared" si="11"/>
        <v>50</v>
      </c>
    </row>
    <row r="115" spans="1:9" ht="25.5">
      <c r="A115" s="7" t="s">
        <v>156</v>
      </c>
      <c r="B115" s="4" t="s">
        <v>157</v>
      </c>
      <c r="C115" s="5" t="s">
        <v>48</v>
      </c>
      <c r="D115" s="10">
        <v>150</v>
      </c>
      <c r="E115" s="10">
        <v>75</v>
      </c>
      <c r="F115" s="13">
        <v>43.2</v>
      </c>
      <c r="G115" s="13">
        <f t="shared" si="12"/>
        <v>55.65</v>
      </c>
      <c r="H115" s="13">
        <f>E115*G115</f>
        <v>4173.75</v>
      </c>
      <c r="I115" s="75">
        <f t="shared" si="11"/>
        <v>75</v>
      </c>
    </row>
    <row r="116" spans="1:9" ht="25.5">
      <c r="A116" s="7" t="s">
        <v>158</v>
      </c>
      <c r="B116" s="4" t="s">
        <v>159</v>
      </c>
      <c r="C116" s="5" t="s">
        <v>48</v>
      </c>
      <c r="D116" s="10">
        <v>150</v>
      </c>
      <c r="E116" s="10">
        <v>75</v>
      </c>
      <c r="F116" s="13">
        <v>44.76</v>
      </c>
      <c r="G116" s="13">
        <f t="shared" si="12"/>
        <v>57.66</v>
      </c>
      <c r="H116" s="13">
        <f>E116*G116</f>
        <v>4324.5</v>
      </c>
      <c r="I116" s="75">
        <f t="shared" si="11"/>
        <v>75</v>
      </c>
    </row>
    <row r="117" spans="1:9" ht="25.5">
      <c r="A117" s="7" t="s">
        <v>160</v>
      </c>
      <c r="B117" s="4" t="s">
        <v>161</v>
      </c>
      <c r="C117" s="5" t="s">
        <v>48</v>
      </c>
      <c r="D117" s="10">
        <v>100</v>
      </c>
      <c r="E117" s="10">
        <v>50</v>
      </c>
      <c r="F117" s="13">
        <v>44.76</v>
      </c>
      <c r="G117" s="13">
        <f t="shared" si="12"/>
        <v>57.66</v>
      </c>
      <c r="H117" s="13">
        <f>E117*G117</f>
        <v>2883</v>
      </c>
      <c r="I117" s="75">
        <f t="shared" si="11"/>
        <v>50</v>
      </c>
    </row>
    <row r="118" spans="1:9" ht="25.5">
      <c r="A118" s="7" t="s">
        <v>162</v>
      </c>
      <c r="B118" s="4" t="s">
        <v>163</v>
      </c>
      <c r="C118" s="5" t="s">
        <v>48</v>
      </c>
      <c r="D118" s="10">
        <v>100</v>
      </c>
      <c r="E118" s="10">
        <v>50</v>
      </c>
      <c r="F118" s="13">
        <v>46.7</v>
      </c>
      <c r="G118" s="13">
        <f t="shared" si="12"/>
        <v>60.16</v>
      </c>
      <c r="H118" s="13">
        <f>E118*G118</f>
        <v>3008</v>
      </c>
      <c r="I118" s="75">
        <f t="shared" si="11"/>
        <v>50</v>
      </c>
    </row>
    <row r="119" spans="1:9" ht="25.5">
      <c r="A119" s="7" t="s">
        <v>164</v>
      </c>
      <c r="B119" s="4" t="s">
        <v>165</v>
      </c>
      <c r="C119" s="5" t="s">
        <v>48</v>
      </c>
      <c r="D119" s="10">
        <v>80</v>
      </c>
      <c r="E119" s="10">
        <v>40</v>
      </c>
      <c r="F119" s="13">
        <v>49.13</v>
      </c>
      <c r="G119" s="13">
        <f t="shared" si="12"/>
        <v>63.29</v>
      </c>
      <c r="H119" s="13">
        <f>E119*G119</f>
        <v>2531.6</v>
      </c>
      <c r="I119" s="75">
        <f t="shared" si="11"/>
        <v>40</v>
      </c>
    </row>
    <row r="120" spans="1:9" ht="25.5">
      <c r="A120" s="7" t="s">
        <v>166</v>
      </c>
      <c r="B120" s="4" t="s">
        <v>167</v>
      </c>
      <c r="C120" s="5" t="s">
        <v>48</v>
      </c>
      <c r="D120" s="10">
        <v>200</v>
      </c>
      <c r="E120" s="10">
        <v>100</v>
      </c>
      <c r="F120" s="13">
        <v>8.49</v>
      </c>
      <c r="G120" s="13">
        <f t="shared" si="12"/>
        <v>10.94</v>
      </c>
      <c r="H120" s="13">
        <f>E120*G120</f>
        <v>1094</v>
      </c>
      <c r="I120" s="75">
        <f t="shared" si="11"/>
        <v>100</v>
      </c>
    </row>
    <row r="121" spans="1:9" ht="25.5">
      <c r="A121" s="7" t="s">
        <v>168</v>
      </c>
      <c r="B121" s="4" t="s">
        <v>169</v>
      </c>
      <c r="C121" s="5" t="s">
        <v>48</v>
      </c>
      <c r="D121" s="10">
        <v>150</v>
      </c>
      <c r="E121" s="10">
        <v>75</v>
      </c>
      <c r="F121" s="13">
        <v>8.91</v>
      </c>
      <c r="G121" s="13">
        <f t="shared" si="12"/>
        <v>11.48</v>
      </c>
      <c r="H121" s="13">
        <f>E121*G121</f>
        <v>861</v>
      </c>
      <c r="I121" s="75">
        <f t="shared" si="11"/>
        <v>75</v>
      </c>
    </row>
    <row r="122" spans="1:9" ht="25.5">
      <c r="A122" s="7" t="s">
        <v>170</v>
      </c>
      <c r="B122" s="4" t="s">
        <v>171</v>
      </c>
      <c r="C122" s="5" t="s">
        <v>48</v>
      </c>
      <c r="D122" s="10">
        <v>150</v>
      </c>
      <c r="E122" s="10">
        <v>75</v>
      </c>
      <c r="F122" s="13">
        <v>9.69</v>
      </c>
      <c r="G122" s="13">
        <f t="shared" si="12"/>
        <v>12.48</v>
      </c>
      <c r="H122" s="13">
        <f>E122*G122</f>
        <v>936</v>
      </c>
      <c r="I122" s="75">
        <f t="shared" si="11"/>
        <v>75</v>
      </c>
    </row>
    <row r="123" spans="1:9" ht="25.5">
      <c r="A123" s="7" t="s">
        <v>172</v>
      </c>
      <c r="B123" s="4" t="s">
        <v>173</v>
      </c>
      <c r="C123" s="5" t="s">
        <v>48</v>
      </c>
      <c r="D123" s="10">
        <v>150</v>
      </c>
      <c r="E123" s="10">
        <v>75</v>
      </c>
      <c r="F123" s="13">
        <v>10.65</v>
      </c>
      <c r="G123" s="13">
        <f t="shared" si="12"/>
        <v>13.72</v>
      </c>
      <c r="H123" s="13">
        <f>E123*G123</f>
        <v>1029</v>
      </c>
      <c r="I123" s="75">
        <f t="shared" si="11"/>
        <v>75</v>
      </c>
    </row>
    <row r="124" spans="1:9" ht="25.5">
      <c r="A124" s="7" t="s">
        <v>174</v>
      </c>
      <c r="B124" s="4" t="s">
        <v>175</v>
      </c>
      <c r="C124" s="5" t="s">
        <v>48</v>
      </c>
      <c r="D124" s="10">
        <v>100</v>
      </c>
      <c r="E124" s="10">
        <v>50</v>
      </c>
      <c r="F124" s="13">
        <v>15.46</v>
      </c>
      <c r="G124" s="13">
        <f t="shared" si="12"/>
        <v>19.920000000000002</v>
      </c>
      <c r="H124" s="13">
        <f>E124*G124</f>
        <v>996</v>
      </c>
      <c r="I124" s="75">
        <f t="shared" si="11"/>
        <v>50</v>
      </c>
    </row>
    <row r="125" spans="1:9" ht="25.5">
      <c r="A125" s="7" t="s">
        <v>176</v>
      </c>
      <c r="B125" s="4" t="s">
        <v>177</v>
      </c>
      <c r="C125" s="5" t="s">
        <v>48</v>
      </c>
      <c r="D125" s="10">
        <v>50</v>
      </c>
      <c r="E125" s="10">
        <v>25</v>
      </c>
      <c r="F125" s="13">
        <v>52.88</v>
      </c>
      <c r="G125" s="13">
        <f t="shared" si="12"/>
        <v>68.12</v>
      </c>
      <c r="H125" s="13">
        <f>E125*G125</f>
        <v>1703</v>
      </c>
      <c r="I125" s="75">
        <f t="shared" si="11"/>
        <v>25</v>
      </c>
    </row>
    <row r="126" spans="1:9" ht="25.5">
      <c r="A126" s="7" t="s">
        <v>178</v>
      </c>
      <c r="B126" s="4" t="s">
        <v>179</v>
      </c>
      <c r="C126" s="5" t="s">
        <v>48</v>
      </c>
      <c r="D126" s="10">
        <v>50</v>
      </c>
      <c r="E126" s="10">
        <v>25</v>
      </c>
      <c r="F126" s="13">
        <v>56.45</v>
      </c>
      <c r="G126" s="13">
        <f t="shared" si="12"/>
        <v>72.72</v>
      </c>
      <c r="H126" s="13">
        <f>E126*G126</f>
        <v>1818</v>
      </c>
      <c r="I126" s="75">
        <f t="shared" si="11"/>
        <v>25</v>
      </c>
    </row>
    <row r="127" spans="1:9" ht="25.5">
      <c r="A127" s="7" t="s">
        <v>180</v>
      </c>
      <c r="B127" s="4" t="s">
        <v>181</v>
      </c>
      <c r="C127" s="5" t="s">
        <v>48</v>
      </c>
      <c r="D127" s="10">
        <v>50</v>
      </c>
      <c r="E127" s="10">
        <v>25</v>
      </c>
      <c r="F127" s="13">
        <v>69.73</v>
      </c>
      <c r="G127" s="13">
        <f t="shared" si="12"/>
        <v>89.83</v>
      </c>
      <c r="H127" s="13">
        <f>E127*G127</f>
        <v>2245.75</v>
      </c>
      <c r="I127" s="75">
        <f t="shared" si="11"/>
        <v>25</v>
      </c>
    </row>
    <row r="128" spans="1:9" ht="38.25">
      <c r="A128" s="7" t="s">
        <v>182</v>
      </c>
      <c r="B128" s="4" t="s">
        <v>183</v>
      </c>
      <c r="C128" s="5" t="s">
        <v>15</v>
      </c>
      <c r="D128" s="10">
        <v>5000</v>
      </c>
      <c r="E128" s="10">
        <v>2500</v>
      </c>
      <c r="F128" s="13">
        <v>6.17</v>
      </c>
      <c r="G128" s="13">
        <f t="shared" si="12"/>
        <v>7.95</v>
      </c>
      <c r="H128" s="13">
        <f>E128*G128</f>
        <v>19875</v>
      </c>
      <c r="I128" s="75">
        <f t="shared" si="11"/>
        <v>2500</v>
      </c>
    </row>
    <row r="129" spans="1:9" ht="38.25">
      <c r="A129" s="7" t="s">
        <v>184</v>
      </c>
      <c r="B129" s="4" t="s">
        <v>185</v>
      </c>
      <c r="C129" s="5" t="s">
        <v>15</v>
      </c>
      <c r="D129" s="10">
        <v>1000</v>
      </c>
      <c r="E129" s="10">
        <v>500</v>
      </c>
      <c r="F129" s="13">
        <v>7.76</v>
      </c>
      <c r="G129" s="13">
        <f t="shared" si="12"/>
        <v>10</v>
      </c>
      <c r="H129" s="13">
        <f>E129*G129</f>
        <v>5000</v>
      </c>
      <c r="I129" s="75">
        <f t="shared" si="11"/>
        <v>500</v>
      </c>
    </row>
    <row r="130" spans="1:9">
      <c r="A130" s="7" t="s">
        <v>186</v>
      </c>
      <c r="B130" s="4" t="s">
        <v>407</v>
      </c>
      <c r="C130" s="5" t="s">
        <v>15</v>
      </c>
      <c r="D130" s="10">
        <v>800</v>
      </c>
      <c r="E130" s="10">
        <v>400</v>
      </c>
      <c r="F130" s="13">
        <v>16.39</v>
      </c>
      <c r="G130" s="13">
        <f t="shared" si="12"/>
        <v>21.11</v>
      </c>
      <c r="H130" s="13">
        <f>E130*G130</f>
        <v>8444</v>
      </c>
      <c r="I130" s="75">
        <f t="shared" si="11"/>
        <v>400</v>
      </c>
    </row>
    <row r="131" spans="1:9">
      <c r="A131" s="7" t="s">
        <v>187</v>
      </c>
      <c r="B131" s="4" t="s">
        <v>408</v>
      </c>
      <c r="C131" s="5" t="s">
        <v>15</v>
      </c>
      <c r="D131" s="10">
        <v>500</v>
      </c>
      <c r="E131" s="10">
        <v>250</v>
      </c>
      <c r="F131" s="13">
        <v>20.74</v>
      </c>
      <c r="G131" s="13">
        <f t="shared" si="12"/>
        <v>26.72</v>
      </c>
      <c r="H131" s="13">
        <f>E131*G131</f>
        <v>6680</v>
      </c>
      <c r="I131" s="75">
        <f t="shared" si="11"/>
        <v>250</v>
      </c>
    </row>
    <row r="132" spans="1:9">
      <c r="A132" s="7" t="s">
        <v>188</v>
      </c>
      <c r="B132" s="4" t="s">
        <v>409</v>
      </c>
      <c r="C132" s="5" t="s">
        <v>189</v>
      </c>
      <c r="D132" s="10">
        <v>500</v>
      </c>
      <c r="E132" s="10">
        <v>250</v>
      </c>
      <c r="F132" s="13">
        <v>86.32</v>
      </c>
      <c r="G132" s="13">
        <f t="shared" si="12"/>
        <v>111.2</v>
      </c>
      <c r="H132" s="13">
        <f>E132*G132</f>
        <v>27800</v>
      </c>
      <c r="I132" s="75">
        <f t="shared" si="11"/>
        <v>250</v>
      </c>
    </row>
    <row r="133" spans="1:9" ht="25.5">
      <c r="A133" s="7" t="s">
        <v>190</v>
      </c>
      <c r="B133" s="4" t="s">
        <v>410</v>
      </c>
      <c r="C133" s="5" t="s">
        <v>189</v>
      </c>
      <c r="D133" s="10">
        <v>250</v>
      </c>
      <c r="E133" s="10">
        <v>125</v>
      </c>
      <c r="F133" s="13">
        <v>53.75</v>
      </c>
      <c r="G133" s="13">
        <f t="shared" si="12"/>
        <v>69.239999999999995</v>
      </c>
      <c r="H133" s="13">
        <f>E133*G133</f>
        <v>8655</v>
      </c>
      <c r="I133" s="75">
        <f t="shared" si="11"/>
        <v>125</v>
      </c>
    </row>
    <row r="134" spans="1:9" ht="25.5">
      <c r="A134" s="7" t="s">
        <v>191</v>
      </c>
      <c r="B134" s="4" t="s">
        <v>482</v>
      </c>
      <c r="C134" s="5" t="s">
        <v>48</v>
      </c>
      <c r="D134" s="10">
        <v>300</v>
      </c>
      <c r="E134" s="10">
        <v>150</v>
      </c>
      <c r="F134" s="13">
        <v>13.29</v>
      </c>
      <c r="G134" s="13">
        <f t="shared" si="12"/>
        <v>17.12</v>
      </c>
      <c r="H134" s="13">
        <f>E134*G134</f>
        <v>2568</v>
      </c>
      <c r="I134" s="75">
        <f t="shared" si="11"/>
        <v>150</v>
      </c>
    </row>
    <row r="135" spans="1:9" ht="25.5">
      <c r="A135" s="7" t="s">
        <v>192</v>
      </c>
      <c r="B135" s="4" t="s">
        <v>193</v>
      </c>
      <c r="C135" s="5" t="s">
        <v>48</v>
      </c>
      <c r="D135" s="10">
        <v>30</v>
      </c>
      <c r="E135" s="10">
        <v>15</v>
      </c>
      <c r="F135" s="13">
        <v>41.66</v>
      </c>
      <c r="G135" s="13">
        <f t="shared" si="12"/>
        <v>53.67</v>
      </c>
      <c r="H135" s="13">
        <f>E135*G135</f>
        <v>805.05</v>
      </c>
      <c r="I135" s="75">
        <f t="shared" si="11"/>
        <v>15</v>
      </c>
    </row>
    <row r="136" spans="1:9" ht="38.25">
      <c r="A136" s="7" t="s">
        <v>194</v>
      </c>
      <c r="B136" s="4" t="s">
        <v>195</v>
      </c>
      <c r="C136" s="5" t="s">
        <v>48</v>
      </c>
      <c r="D136" s="10">
        <v>100</v>
      </c>
      <c r="E136" s="10">
        <v>50</v>
      </c>
      <c r="F136" s="13">
        <v>54.44</v>
      </c>
      <c r="G136" s="13">
        <f t="shared" si="12"/>
        <v>70.13</v>
      </c>
      <c r="H136" s="13">
        <f>E136*G136</f>
        <v>3506.5</v>
      </c>
      <c r="I136" s="75">
        <f t="shared" si="11"/>
        <v>50</v>
      </c>
    </row>
    <row r="137" spans="1:9" ht="25.5">
      <c r="A137" s="7" t="s">
        <v>196</v>
      </c>
      <c r="B137" s="4" t="s">
        <v>197</v>
      </c>
      <c r="C137" s="5" t="s">
        <v>48</v>
      </c>
      <c r="D137" s="10">
        <v>150</v>
      </c>
      <c r="E137" s="10">
        <v>75</v>
      </c>
      <c r="F137" s="13">
        <v>15.69</v>
      </c>
      <c r="G137" s="13">
        <f t="shared" si="12"/>
        <v>20.21</v>
      </c>
      <c r="H137" s="13">
        <f>E137*G137</f>
        <v>1515.75</v>
      </c>
      <c r="I137" s="75">
        <f t="shared" si="11"/>
        <v>75</v>
      </c>
    </row>
    <row r="138" spans="1:9" ht="38.25">
      <c r="A138" s="7" t="s">
        <v>198</v>
      </c>
      <c r="B138" s="4" t="s">
        <v>199</v>
      </c>
      <c r="C138" s="5" t="s">
        <v>48</v>
      </c>
      <c r="D138" s="10">
        <v>50</v>
      </c>
      <c r="E138" s="10">
        <v>25</v>
      </c>
      <c r="F138" s="13">
        <v>69.03</v>
      </c>
      <c r="G138" s="13">
        <f t="shared" si="12"/>
        <v>88.92</v>
      </c>
      <c r="H138" s="13">
        <f>E138*G138</f>
        <v>2223</v>
      </c>
      <c r="I138" s="75">
        <f t="shared" si="11"/>
        <v>25</v>
      </c>
    </row>
    <row r="139" spans="1:9" ht="51">
      <c r="A139" s="7" t="s">
        <v>200</v>
      </c>
      <c r="B139" s="4" t="s">
        <v>201</v>
      </c>
      <c r="C139" s="5" t="s">
        <v>48</v>
      </c>
      <c r="D139" s="10">
        <v>300</v>
      </c>
      <c r="E139" s="10">
        <v>150</v>
      </c>
      <c r="F139" s="13">
        <v>149.88</v>
      </c>
      <c r="G139" s="13">
        <f t="shared" si="12"/>
        <v>193.08</v>
      </c>
      <c r="H139" s="13">
        <f>E139*G139</f>
        <v>28962</v>
      </c>
      <c r="I139" s="75">
        <f t="shared" si="11"/>
        <v>150</v>
      </c>
    </row>
    <row r="140" spans="1:9" ht="38.25">
      <c r="A140" s="7" t="s">
        <v>202</v>
      </c>
      <c r="B140" s="4" t="s">
        <v>203</v>
      </c>
      <c r="C140" s="5" t="s">
        <v>48</v>
      </c>
      <c r="D140" s="10">
        <v>400</v>
      </c>
      <c r="E140" s="10">
        <v>200</v>
      </c>
      <c r="F140" s="13">
        <v>134.43</v>
      </c>
      <c r="G140" s="13">
        <f t="shared" si="12"/>
        <v>173.17</v>
      </c>
      <c r="H140" s="13">
        <f>E140*G140</f>
        <v>34634</v>
      </c>
      <c r="I140" s="75">
        <f t="shared" si="11"/>
        <v>200</v>
      </c>
    </row>
    <row r="141" spans="1:9" ht="51">
      <c r="A141" s="7" t="s">
        <v>204</v>
      </c>
      <c r="B141" s="4" t="s">
        <v>205</v>
      </c>
      <c r="C141" s="5" t="s">
        <v>48</v>
      </c>
      <c r="D141" s="10">
        <v>80</v>
      </c>
      <c r="E141" s="10">
        <v>40</v>
      </c>
      <c r="F141" s="13">
        <v>356.06</v>
      </c>
      <c r="G141" s="13">
        <f t="shared" si="12"/>
        <v>458.68</v>
      </c>
      <c r="H141" s="13">
        <f>E141*G141</f>
        <v>18347.2</v>
      </c>
      <c r="I141" s="75">
        <f t="shared" si="11"/>
        <v>40</v>
      </c>
    </row>
    <row r="142" spans="1:9" ht="51">
      <c r="A142" s="7" t="s">
        <v>206</v>
      </c>
      <c r="B142" s="4" t="s">
        <v>207</v>
      </c>
      <c r="C142" s="5" t="s">
        <v>48</v>
      </c>
      <c r="D142" s="10">
        <v>50</v>
      </c>
      <c r="E142" s="10">
        <v>25</v>
      </c>
      <c r="F142" s="13">
        <v>406.83</v>
      </c>
      <c r="G142" s="13">
        <f t="shared" si="12"/>
        <v>524.08000000000004</v>
      </c>
      <c r="H142" s="13">
        <f>E142*G142</f>
        <v>13102</v>
      </c>
      <c r="I142" s="75">
        <f t="shared" si="11"/>
        <v>25</v>
      </c>
    </row>
    <row r="143" spans="1:9" ht="51">
      <c r="A143" s="7" t="s">
        <v>208</v>
      </c>
      <c r="B143" s="4" t="s">
        <v>209</v>
      </c>
      <c r="C143" s="5" t="s">
        <v>48</v>
      </c>
      <c r="D143" s="10">
        <v>30</v>
      </c>
      <c r="E143" s="10">
        <v>15</v>
      </c>
      <c r="F143" s="13">
        <v>652.53</v>
      </c>
      <c r="G143" s="13">
        <f t="shared" si="12"/>
        <v>840.59</v>
      </c>
      <c r="H143" s="13">
        <f>E143*G143</f>
        <v>12608.85</v>
      </c>
      <c r="I143" s="75">
        <f t="shared" si="11"/>
        <v>15</v>
      </c>
    </row>
    <row r="144" spans="1:9" ht="51">
      <c r="A144" s="7" t="s">
        <v>210</v>
      </c>
      <c r="B144" s="4" t="s">
        <v>211</v>
      </c>
      <c r="C144" s="5" t="s">
        <v>48</v>
      </c>
      <c r="D144" s="10">
        <v>80</v>
      </c>
      <c r="E144" s="10">
        <v>40</v>
      </c>
      <c r="F144" s="13">
        <v>276.7</v>
      </c>
      <c r="G144" s="13">
        <f t="shared" si="12"/>
        <v>356.44</v>
      </c>
      <c r="H144" s="13">
        <f>E144*G144</f>
        <v>14257.6</v>
      </c>
      <c r="I144" s="75">
        <f t="shared" si="11"/>
        <v>40</v>
      </c>
    </row>
    <row r="145" spans="1:9">
      <c r="A145" s="87" t="s">
        <v>365</v>
      </c>
      <c r="B145" s="87"/>
      <c r="C145" s="87"/>
      <c r="D145" s="87"/>
      <c r="E145" s="87"/>
      <c r="F145" s="87"/>
      <c r="G145" s="87"/>
      <c r="H145" s="15">
        <f>SUM(H104:H144)</f>
        <v>307105.65000000002</v>
      </c>
      <c r="I145" s="75">
        <f t="shared" si="11"/>
        <v>0</v>
      </c>
    </row>
    <row r="146" spans="1:9">
      <c r="A146" s="6" t="s">
        <v>212</v>
      </c>
      <c r="B146" s="82" t="s">
        <v>213</v>
      </c>
      <c r="C146" s="77"/>
      <c r="D146" s="77"/>
      <c r="E146" s="77"/>
      <c r="F146" s="77"/>
      <c r="G146" s="77"/>
      <c r="H146" s="78"/>
      <c r="I146" s="75">
        <f t="shared" si="11"/>
        <v>0</v>
      </c>
    </row>
    <row r="147" spans="1:9">
      <c r="A147" s="6" t="s">
        <v>214</v>
      </c>
      <c r="B147" s="82" t="s">
        <v>641</v>
      </c>
      <c r="C147" s="77"/>
      <c r="D147" s="77"/>
      <c r="E147" s="77"/>
      <c r="F147" s="77"/>
      <c r="G147" s="77"/>
      <c r="H147" s="78"/>
      <c r="I147" s="75">
        <f t="shared" si="11"/>
        <v>0</v>
      </c>
    </row>
    <row r="148" spans="1:9">
      <c r="A148" s="7" t="s">
        <v>215</v>
      </c>
      <c r="B148" s="4" t="s">
        <v>411</v>
      </c>
      <c r="C148" s="5" t="s">
        <v>54</v>
      </c>
      <c r="D148" s="10">
        <v>300</v>
      </c>
      <c r="E148" s="10">
        <v>150</v>
      </c>
      <c r="F148" s="13">
        <v>353.34</v>
      </c>
      <c r="G148" s="13">
        <f t="shared" ref="G148:G156" si="13">F148*$I$15</f>
        <v>455.17</v>
      </c>
      <c r="H148" s="13">
        <f>E148*G148</f>
        <v>68275.5</v>
      </c>
      <c r="I148" s="75">
        <f t="shared" si="11"/>
        <v>150</v>
      </c>
    </row>
    <row r="149" spans="1:9" ht="25.5">
      <c r="A149" s="7" t="s">
        <v>216</v>
      </c>
      <c r="B149" s="4" t="s">
        <v>217</v>
      </c>
      <c r="C149" s="5" t="s">
        <v>15</v>
      </c>
      <c r="D149" s="10">
        <v>800</v>
      </c>
      <c r="E149" s="10">
        <v>400</v>
      </c>
      <c r="F149" s="13">
        <v>6.68</v>
      </c>
      <c r="G149" s="13">
        <f t="shared" si="13"/>
        <v>8.61</v>
      </c>
      <c r="H149" s="13">
        <f>E149*G149</f>
        <v>3444</v>
      </c>
      <c r="I149" s="75">
        <f t="shared" si="11"/>
        <v>400</v>
      </c>
    </row>
    <row r="150" spans="1:9" ht="25.5">
      <c r="A150" s="7" t="s">
        <v>218</v>
      </c>
      <c r="B150" s="4" t="s">
        <v>219</v>
      </c>
      <c r="C150" s="5" t="s">
        <v>15</v>
      </c>
      <c r="D150" s="10">
        <v>800</v>
      </c>
      <c r="E150" s="10">
        <v>400</v>
      </c>
      <c r="F150" s="13">
        <v>11.17</v>
      </c>
      <c r="G150" s="13">
        <f t="shared" si="13"/>
        <v>14.39</v>
      </c>
      <c r="H150" s="13">
        <f>E150*G150</f>
        <v>5756</v>
      </c>
      <c r="I150" s="75">
        <f t="shared" si="11"/>
        <v>400</v>
      </c>
    </row>
    <row r="151" spans="1:9" ht="25.5">
      <c r="A151" s="7" t="s">
        <v>220</v>
      </c>
      <c r="B151" s="4" t="s">
        <v>221</v>
      </c>
      <c r="C151" s="5" t="s">
        <v>15</v>
      </c>
      <c r="D151" s="10">
        <v>500</v>
      </c>
      <c r="E151" s="10">
        <v>250</v>
      </c>
      <c r="F151" s="13">
        <v>10.43</v>
      </c>
      <c r="G151" s="13">
        <f t="shared" si="13"/>
        <v>13.44</v>
      </c>
      <c r="H151" s="13">
        <f>E151*G151</f>
        <v>3360</v>
      </c>
      <c r="I151" s="75">
        <f t="shared" ref="I151:I214" si="14">D151/2</f>
        <v>250</v>
      </c>
    </row>
    <row r="152" spans="1:9" ht="25.5">
      <c r="A152" s="7" t="s">
        <v>222</v>
      </c>
      <c r="B152" s="4" t="s">
        <v>223</v>
      </c>
      <c r="C152" s="5" t="s">
        <v>15</v>
      </c>
      <c r="D152" s="10">
        <v>500</v>
      </c>
      <c r="E152" s="10">
        <v>250</v>
      </c>
      <c r="F152" s="13">
        <v>11.99</v>
      </c>
      <c r="G152" s="13">
        <f t="shared" si="13"/>
        <v>15.45</v>
      </c>
      <c r="H152" s="13">
        <f>E152*G152</f>
        <v>3862.5</v>
      </c>
      <c r="I152" s="75">
        <f t="shared" si="14"/>
        <v>250</v>
      </c>
    </row>
    <row r="153" spans="1:9" ht="25.5">
      <c r="A153" s="7" t="s">
        <v>224</v>
      </c>
      <c r="B153" s="4" t="s">
        <v>225</v>
      </c>
      <c r="C153" s="5" t="s">
        <v>15</v>
      </c>
      <c r="D153" s="10">
        <v>200</v>
      </c>
      <c r="E153" s="10">
        <v>100</v>
      </c>
      <c r="F153" s="13">
        <v>19.850000000000001</v>
      </c>
      <c r="G153" s="13">
        <f t="shared" si="13"/>
        <v>25.57</v>
      </c>
      <c r="H153" s="13">
        <f>E153*G153</f>
        <v>2557</v>
      </c>
      <c r="I153" s="75">
        <f t="shared" si="14"/>
        <v>100</v>
      </c>
    </row>
    <row r="154" spans="1:9">
      <c r="A154" s="7" t="s">
        <v>226</v>
      </c>
      <c r="B154" s="4" t="s">
        <v>227</v>
      </c>
      <c r="C154" s="5" t="s">
        <v>48</v>
      </c>
      <c r="D154" s="10">
        <v>20</v>
      </c>
      <c r="E154" s="10">
        <v>10</v>
      </c>
      <c r="F154" s="13">
        <v>726.37</v>
      </c>
      <c r="G154" s="13">
        <f t="shared" si="13"/>
        <v>935.71</v>
      </c>
      <c r="H154" s="13">
        <f>E154*G154</f>
        <v>9357.1</v>
      </c>
      <c r="I154" s="75">
        <f t="shared" si="14"/>
        <v>10</v>
      </c>
    </row>
    <row r="155" spans="1:9">
      <c r="A155" s="7" t="s">
        <v>228</v>
      </c>
      <c r="B155" s="4" t="s">
        <v>229</v>
      </c>
      <c r="C155" s="5" t="s">
        <v>48</v>
      </c>
      <c r="D155" s="10">
        <v>20</v>
      </c>
      <c r="E155" s="10">
        <v>10</v>
      </c>
      <c r="F155" s="13">
        <v>557.84</v>
      </c>
      <c r="G155" s="13">
        <f t="shared" si="13"/>
        <v>718.61</v>
      </c>
      <c r="H155" s="13">
        <f>E155*G155</f>
        <v>7186.1</v>
      </c>
      <c r="I155" s="75">
        <f t="shared" si="14"/>
        <v>10</v>
      </c>
    </row>
    <row r="156" spans="1:9">
      <c r="A156" s="7" t="s">
        <v>230</v>
      </c>
      <c r="B156" s="4" t="s">
        <v>412</v>
      </c>
      <c r="C156" s="5" t="s">
        <v>48</v>
      </c>
      <c r="D156" s="10">
        <v>10</v>
      </c>
      <c r="E156" s="10">
        <v>5</v>
      </c>
      <c r="F156" s="13">
        <v>2863.51</v>
      </c>
      <c r="G156" s="13">
        <f t="shared" si="13"/>
        <v>3688.77</v>
      </c>
      <c r="H156" s="13">
        <f>E156*G156</f>
        <v>18443.849999999999</v>
      </c>
      <c r="I156" s="75">
        <f t="shared" si="14"/>
        <v>5</v>
      </c>
    </row>
    <row r="157" spans="1:9">
      <c r="A157" s="87" t="s">
        <v>377</v>
      </c>
      <c r="B157" s="87"/>
      <c r="C157" s="87"/>
      <c r="D157" s="87"/>
      <c r="E157" s="87"/>
      <c r="F157" s="87"/>
      <c r="G157" s="87"/>
      <c r="H157" s="15">
        <f>SUM(H148:H156)</f>
        <v>122242.05</v>
      </c>
      <c r="I157" s="75">
        <f t="shared" si="14"/>
        <v>0</v>
      </c>
    </row>
    <row r="158" spans="1:9">
      <c r="A158" s="6" t="s">
        <v>231</v>
      </c>
      <c r="B158" s="82" t="s">
        <v>642</v>
      </c>
      <c r="C158" s="77"/>
      <c r="D158" s="77"/>
      <c r="E158" s="77"/>
      <c r="F158" s="77"/>
      <c r="G158" s="77"/>
      <c r="H158" s="78"/>
      <c r="I158" s="75">
        <f t="shared" si="14"/>
        <v>0</v>
      </c>
    </row>
    <row r="159" spans="1:9" ht="38.25">
      <c r="A159" s="7" t="s">
        <v>232</v>
      </c>
      <c r="B159" s="4" t="s">
        <v>233</v>
      </c>
      <c r="C159" s="5" t="s">
        <v>48</v>
      </c>
      <c r="D159" s="10">
        <v>45</v>
      </c>
      <c r="E159" s="10">
        <v>22</v>
      </c>
      <c r="F159" s="13">
        <v>75.8</v>
      </c>
      <c r="G159" s="13">
        <f t="shared" ref="G159:G168" si="15">F159*$I$15</f>
        <v>97.65</v>
      </c>
      <c r="H159" s="13">
        <f>E159*G159</f>
        <v>2148.3000000000002</v>
      </c>
      <c r="I159" s="75">
        <f t="shared" si="14"/>
        <v>22.5</v>
      </c>
    </row>
    <row r="160" spans="1:9">
      <c r="A160" s="7" t="s">
        <v>234</v>
      </c>
      <c r="B160" s="4" t="s">
        <v>235</v>
      </c>
      <c r="C160" s="5" t="s">
        <v>48</v>
      </c>
      <c r="D160" s="10">
        <v>45</v>
      </c>
      <c r="E160" s="10">
        <v>22</v>
      </c>
      <c r="F160" s="13">
        <v>179.28</v>
      </c>
      <c r="G160" s="13">
        <f t="shared" si="15"/>
        <v>230.95</v>
      </c>
      <c r="H160" s="13">
        <f>E160*G160</f>
        <v>5080.8999999999996</v>
      </c>
      <c r="I160" s="75">
        <f t="shared" si="14"/>
        <v>22.5</v>
      </c>
    </row>
    <row r="161" spans="1:9" ht="51">
      <c r="A161" s="7" t="s">
        <v>236</v>
      </c>
      <c r="B161" s="4" t="s">
        <v>237</v>
      </c>
      <c r="C161" s="5" t="s">
        <v>48</v>
      </c>
      <c r="D161" s="10">
        <v>15</v>
      </c>
      <c r="E161" s="10">
        <v>7</v>
      </c>
      <c r="F161" s="13">
        <v>1812.63</v>
      </c>
      <c r="G161" s="13">
        <f t="shared" si="15"/>
        <v>2335.0300000000002</v>
      </c>
      <c r="H161" s="13">
        <f>E161*G161</f>
        <v>16345.21</v>
      </c>
      <c r="I161" s="75">
        <f t="shared" si="14"/>
        <v>7.5</v>
      </c>
    </row>
    <row r="162" spans="1:9" ht="38.25">
      <c r="A162" s="7" t="s">
        <v>238</v>
      </c>
      <c r="B162" s="4" t="s">
        <v>239</v>
      </c>
      <c r="C162" s="5" t="s">
        <v>48</v>
      </c>
      <c r="D162" s="10">
        <v>10</v>
      </c>
      <c r="E162" s="10">
        <v>5</v>
      </c>
      <c r="F162" s="13">
        <v>12256.41</v>
      </c>
      <c r="G162" s="13">
        <f t="shared" si="15"/>
        <v>15788.71</v>
      </c>
      <c r="H162" s="13">
        <f>E162*G162</f>
        <v>78943.55</v>
      </c>
      <c r="I162" s="75">
        <f t="shared" si="14"/>
        <v>5</v>
      </c>
    </row>
    <row r="163" spans="1:9" ht="38.25">
      <c r="A163" s="7" t="s">
        <v>240</v>
      </c>
      <c r="B163" s="4" t="s">
        <v>241</v>
      </c>
      <c r="C163" s="5" t="s">
        <v>48</v>
      </c>
      <c r="D163" s="10">
        <v>10</v>
      </c>
      <c r="E163" s="10">
        <v>5</v>
      </c>
      <c r="F163" s="13">
        <v>7260.96</v>
      </c>
      <c r="G163" s="13">
        <f t="shared" si="15"/>
        <v>9353.57</v>
      </c>
      <c r="H163" s="13">
        <f>E163*G163</f>
        <v>46767.85</v>
      </c>
      <c r="I163" s="75">
        <f t="shared" si="14"/>
        <v>5</v>
      </c>
    </row>
    <row r="164" spans="1:9">
      <c r="A164" s="7" t="s">
        <v>242</v>
      </c>
      <c r="B164" s="4" t="s">
        <v>413</v>
      </c>
      <c r="C164" s="5" t="s">
        <v>54</v>
      </c>
      <c r="D164" s="10">
        <v>300</v>
      </c>
      <c r="E164" s="10">
        <v>150</v>
      </c>
      <c r="F164" s="13">
        <v>304.13</v>
      </c>
      <c r="G164" s="13">
        <f t="shared" si="15"/>
        <v>391.78</v>
      </c>
      <c r="H164" s="13">
        <f>E164*G164</f>
        <v>58767</v>
      </c>
      <c r="I164" s="75">
        <f t="shared" si="14"/>
        <v>150</v>
      </c>
    </row>
    <row r="165" spans="1:9" ht="38.25">
      <c r="A165" s="7" t="s">
        <v>243</v>
      </c>
      <c r="B165" s="4" t="s">
        <v>244</v>
      </c>
      <c r="C165" s="5" t="s">
        <v>48</v>
      </c>
      <c r="D165" s="10">
        <v>60</v>
      </c>
      <c r="E165" s="10">
        <v>30</v>
      </c>
      <c r="F165" s="13">
        <v>9</v>
      </c>
      <c r="G165" s="13">
        <f t="shared" si="15"/>
        <v>11.59</v>
      </c>
      <c r="H165" s="13">
        <f>E165*G165</f>
        <v>347.7</v>
      </c>
      <c r="I165" s="75">
        <f t="shared" si="14"/>
        <v>30</v>
      </c>
    </row>
    <row r="166" spans="1:9" ht="38.25">
      <c r="A166" s="7" t="s">
        <v>245</v>
      </c>
      <c r="B166" s="4" t="s">
        <v>246</v>
      </c>
      <c r="C166" s="5" t="s">
        <v>15</v>
      </c>
      <c r="D166" s="10">
        <v>600</v>
      </c>
      <c r="E166" s="10">
        <v>300</v>
      </c>
      <c r="F166" s="13">
        <v>40.46</v>
      </c>
      <c r="G166" s="13">
        <f t="shared" si="15"/>
        <v>52.12</v>
      </c>
      <c r="H166" s="13">
        <f>E166*G166</f>
        <v>15636</v>
      </c>
      <c r="I166" s="75">
        <f t="shared" si="14"/>
        <v>300</v>
      </c>
    </row>
    <row r="167" spans="1:9" ht="38.25">
      <c r="A167" s="7" t="s">
        <v>247</v>
      </c>
      <c r="B167" s="4" t="s">
        <v>248</v>
      </c>
      <c r="C167" s="5" t="s">
        <v>15</v>
      </c>
      <c r="D167" s="10">
        <v>400</v>
      </c>
      <c r="E167" s="10">
        <v>200</v>
      </c>
      <c r="F167" s="13">
        <v>14.01</v>
      </c>
      <c r="G167" s="13">
        <f t="shared" si="15"/>
        <v>18.05</v>
      </c>
      <c r="H167" s="13">
        <f>E167*G167</f>
        <v>3610</v>
      </c>
      <c r="I167" s="75">
        <f t="shared" si="14"/>
        <v>200</v>
      </c>
    </row>
    <row r="168" spans="1:9" ht="38.25">
      <c r="A168" s="7" t="s">
        <v>249</v>
      </c>
      <c r="B168" s="4" t="s">
        <v>250</v>
      </c>
      <c r="C168" s="5" t="s">
        <v>15</v>
      </c>
      <c r="D168" s="10">
        <v>400</v>
      </c>
      <c r="E168" s="10">
        <v>200</v>
      </c>
      <c r="F168" s="13">
        <v>20.79</v>
      </c>
      <c r="G168" s="13">
        <f t="shared" si="15"/>
        <v>26.78</v>
      </c>
      <c r="H168" s="13">
        <f>E168*G168</f>
        <v>5356</v>
      </c>
      <c r="I168" s="75">
        <f t="shared" si="14"/>
        <v>200</v>
      </c>
    </row>
    <row r="169" spans="1:9">
      <c r="A169" s="87" t="s">
        <v>376</v>
      </c>
      <c r="B169" s="87"/>
      <c r="C169" s="87"/>
      <c r="D169" s="87"/>
      <c r="E169" s="87"/>
      <c r="F169" s="87"/>
      <c r="G169" s="87"/>
      <c r="H169" s="15">
        <f>SUM(H159:H168)</f>
        <v>233002.51</v>
      </c>
      <c r="I169" s="75">
        <f t="shared" si="14"/>
        <v>0</v>
      </c>
    </row>
    <row r="170" spans="1:9">
      <c r="A170" s="87" t="s">
        <v>366</v>
      </c>
      <c r="B170" s="87"/>
      <c r="C170" s="87"/>
      <c r="D170" s="87"/>
      <c r="E170" s="87"/>
      <c r="F170" s="87"/>
      <c r="G170" s="87"/>
      <c r="H170" s="15">
        <f>H169+H157</f>
        <v>355244.56</v>
      </c>
      <c r="I170" s="75">
        <f t="shared" si="14"/>
        <v>0</v>
      </c>
    </row>
    <row r="171" spans="1:9">
      <c r="A171" s="6" t="s">
        <v>251</v>
      </c>
      <c r="B171" s="82" t="s">
        <v>252</v>
      </c>
      <c r="C171" s="77"/>
      <c r="D171" s="77"/>
      <c r="E171" s="77"/>
      <c r="F171" s="77"/>
      <c r="G171" s="77"/>
      <c r="H171" s="78"/>
      <c r="I171" s="75">
        <f t="shared" si="14"/>
        <v>0</v>
      </c>
    </row>
    <row r="172" spans="1:9" ht="38.25">
      <c r="A172" s="7" t="s">
        <v>253</v>
      </c>
      <c r="B172" s="4" t="s">
        <v>254</v>
      </c>
      <c r="C172" s="5" t="s">
        <v>10</v>
      </c>
      <c r="D172" s="10">
        <v>5500</v>
      </c>
      <c r="E172" s="10">
        <v>2750</v>
      </c>
      <c r="F172" s="13">
        <v>3.46</v>
      </c>
      <c r="G172" s="13">
        <f t="shared" ref="G172:G178" si="16">F172*$I$15</f>
        <v>4.46</v>
      </c>
      <c r="H172" s="13">
        <f>E172*G172</f>
        <v>12265</v>
      </c>
      <c r="I172" s="75">
        <f t="shared" si="14"/>
        <v>2750</v>
      </c>
    </row>
    <row r="173" spans="1:9">
      <c r="A173" s="7" t="s">
        <v>255</v>
      </c>
      <c r="B173" s="4" t="s">
        <v>453</v>
      </c>
      <c r="C173" s="5" t="s">
        <v>10</v>
      </c>
      <c r="D173" s="10">
        <v>1500</v>
      </c>
      <c r="E173" s="10">
        <v>750</v>
      </c>
      <c r="F173" s="13">
        <v>26.65</v>
      </c>
      <c r="G173" s="13">
        <f t="shared" si="16"/>
        <v>34.33</v>
      </c>
      <c r="H173" s="13">
        <f>E173*G173</f>
        <v>25747.5</v>
      </c>
      <c r="I173" s="75">
        <f t="shared" si="14"/>
        <v>750</v>
      </c>
    </row>
    <row r="174" spans="1:9" ht="51">
      <c r="A174" s="7" t="s">
        <v>256</v>
      </c>
      <c r="B174" s="4" t="s">
        <v>257</v>
      </c>
      <c r="C174" s="5" t="s">
        <v>10</v>
      </c>
      <c r="D174" s="10">
        <v>4000</v>
      </c>
      <c r="E174" s="10">
        <v>2000</v>
      </c>
      <c r="F174" s="13">
        <v>31.38</v>
      </c>
      <c r="G174" s="13">
        <f t="shared" si="16"/>
        <v>40.42</v>
      </c>
      <c r="H174" s="13">
        <f>E174*G174</f>
        <v>80840</v>
      </c>
      <c r="I174" s="75">
        <f t="shared" si="14"/>
        <v>2000</v>
      </c>
    </row>
    <row r="175" spans="1:9" ht="51">
      <c r="A175" s="7" t="s">
        <v>258</v>
      </c>
      <c r="B175" s="4" t="s">
        <v>259</v>
      </c>
      <c r="C175" s="5" t="s">
        <v>10</v>
      </c>
      <c r="D175" s="10">
        <v>1500</v>
      </c>
      <c r="E175" s="10">
        <v>750</v>
      </c>
      <c r="F175" s="13">
        <v>51.63</v>
      </c>
      <c r="G175" s="13">
        <f t="shared" si="16"/>
        <v>66.510000000000005</v>
      </c>
      <c r="H175" s="13">
        <f>E175*G175</f>
        <v>49882.5</v>
      </c>
      <c r="I175" s="75">
        <f t="shared" si="14"/>
        <v>750</v>
      </c>
    </row>
    <row r="176" spans="1:9" ht="25.5">
      <c r="A176" s="7" t="s">
        <v>260</v>
      </c>
      <c r="B176" s="4" t="s">
        <v>414</v>
      </c>
      <c r="C176" s="5" t="s">
        <v>261</v>
      </c>
      <c r="D176" s="10">
        <v>100</v>
      </c>
      <c r="E176" s="10">
        <v>50</v>
      </c>
      <c r="F176" s="13">
        <v>65.47</v>
      </c>
      <c r="G176" s="13">
        <f t="shared" si="16"/>
        <v>84.34</v>
      </c>
      <c r="H176" s="13">
        <f>E176*G176</f>
        <v>4217</v>
      </c>
      <c r="I176" s="75">
        <f t="shared" si="14"/>
        <v>50</v>
      </c>
    </row>
    <row r="177" spans="1:9" ht="38.25">
      <c r="A177" s="7" t="s">
        <v>262</v>
      </c>
      <c r="B177" s="4" t="s">
        <v>263</v>
      </c>
      <c r="C177" s="5" t="s">
        <v>10</v>
      </c>
      <c r="D177" s="10">
        <v>2000</v>
      </c>
      <c r="E177" s="10">
        <v>1000</v>
      </c>
      <c r="F177" s="13">
        <v>4.76</v>
      </c>
      <c r="G177" s="13">
        <f t="shared" si="16"/>
        <v>6.13</v>
      </c>
      <c r="H177" s="13">
        <f>E177*G177</f>
        <v>6130</v>
      </c>
      <c r="I177" s="75">
        <f t="shared" si="14"/>
        <v>1000</v>
      </c>
    </row>
    <row r="178" spans="1:9" ht="51">
      <c r="A178" s="7" t="s">
        <v>264</v>
      </c>
      <c r="B178" s="4" t="s">
        <v>265</v>
      </c>
      <c r="C178" s="5" t="s">
        <v>10</v>
      </c>
      <c r="D178" s="10">
        <v>2000</v>
      </c>
      <c r="E178" s="10">
        <v>1000</v>
      </c>
      <c r="F178" s="13">
        <v>28.65</v>
      </c>
      <c r="G178" s="13">
        <f t="shared" si="16"/>
        <v>36.909999999999997</v>
      </c>
      <c r="H178" s="13">
        <f>E178*G178</f>
        <v>36910</v>
      </c>
      <c r="I178" s="75">
        <f t="shared" si="14"/>
        <v>1000</v>
      </c>
    </row>
    <row r="179" spans="1:9">
      <c r="A179" s="87" t="s">
        <v>367</v>
      </c>
      <c r="B179" s="87"/>
      <c r="C179" s="87"/>
      <c r="D179" s="87"/>
      <c r="E179" s="87"/>
      <c r="F179" s="87"/>
      <c r="G179" s="87"/>
      <c r="H179" s="15">
        <f>SUM(H172:H178)</f>
        <v>215992</v>
      </c>
      <c r="I179" s="75">
        <f t="shared" si="14"/>
        <v>0</v>
      </c>
    </row>
    <row r="180" spans="1:9">
      <c r="A180" s="6" t="s">
        <v>266</v>
      </c>
      <c r="B180" s="82" t="s">
        <v>267</v>
      </c>
      <c r="C180" s="77"/>
      <c r="D180" s="77"/>
      <c r="E180" s="77"/>
      <c r="F180" s="77"/>
      <c r="G180" s="77"/>
      <c r="H180" s="78"/>
      <c r="I180" s="75">
        <f t="shared" si="14"/>
        <v>0</v>
      </c>
    </row>
    <row r="181" spans="1:9" ht="25.5">
      <c r="A181" s="7" t="s">
        <v>268</v>
      </c>
      <c r="B181" s="4" t="s">
        <v>269</v>
      </c>
      <c r="C181" s="5" t="s">
        <v>10</v>
      </c>
      <c r="D181" s="10">
        <v>25000</v>
      </c>
      <c r="E181" s="10">
        <v>12500</v>
      </c>
      <c r="F181" s="13">
        <v>2.14</v>
      </c>
      <c r="G181" s="13">
        <f t="shared" ref="G181:G189" si="17">F181*$I$15</f>
        <v>2.76</v>
      </c>
      <c r="H181" s="13">
        <f>E181*G181</f>
        <v>34500</v>
      </c>
      <c r="I181" s="75">
        <f t="shared" si="14"/>
        <v>12500</v>
      </c>
    </row>
    <row r="182" spans="1:9" ht="25.5">
      <c r="A182" s="7" t="s">
        <v>454</v>
      </c>
      <c r="B182" s="4" t="s">
        <v>270</v>
      </c>
      <c r="C182" s="5" t="s">
        <v>10</v>
      </c>
      <c r="D182" s="10">
        <v>25000</v>
      </c>
      <c r="E182" s="10">
        <v>12500</v>
      </c>
      <c r="F182" s="13">
        <v>9.7200000000000006</v>
      </c>
      <c r="G182" s="13">
        <f t="shared" si="17"/>
        <v>12.52</v>
      </c>
      <c r="H182" s="13">
        <f>E182*G182</f>
        <v>156500</v>
      </c>
      <c r="I182" s="75">
        <f t="shared" si="14"/>
        <v>12500</v>
      </c>
    </row>
    <row r="183" spans="1:9" ht="25.5">
      <c r="A183" s="7" t="s">
        <v>455</v>
      </c>
      <c r="B183" s="4" t="s">
        <v>271</v>
      </c>
      <c r="C183" s="5" t="s">
        <v>10</v>
      </c>
      <c r="D183" s="10">
        <f>D182*0.25</f>
        <v>6250</v>
      </c>
      <c r="E183" s="10">
        <v>3125</v>
      </c>
      <c r="F183" s="13">
        <v>17.14</v>
      </c>
      <c r="G183" s="13">
        <f t="shared" si="17"/>
        <v>22.08</v>
      </c>
      <c r="H183" s="13">
        <f>E183*G183</f>
        <v>69000</v>
      </c>
      <c r="I183" s="75">
        <f t="shared" si="14"/>
        <v>3125</v>
      </c>
    </row>
    <row r="184" spans="1:9" ht="25.5">
      <c r="A184" s="7" t="s">
        <v>456</v>
      </c>
      <c r="B184" s="4" t="s">
        <v>272</v>
      </c>
      <c r="C184" s="5" t="s">
        <v>10</v>
      </c>
      <c r="D184" s="10">
        <f>D182*0.1</f>
        <v>2500</v>
      </c>
      <c r="E184" s="10">
        <v>1250</v>
      </c>
      <c r="F184" s="13">
        <v>12.24</v>
      </c>
      <c r="G184" s="13">
        <f t="shared" si="17"/>
        <v>15.77</v>
      </c>
      <c r="H184" s="13">
        <f>E184*G184</f>
        <v>19712.5</v>
      </c>
      <c r="I184" s="75">
        <f t="shared" si="14"/>
        <v>1250</v>
      </c>
    </row>
    <row r="185" spans="1:9" ht="25.5">
      <c r="A185" s="7" t="s">
        <v>457</v>
      </c>
      <c r="B185" s="4" t="s">
        <v>273</v>
      </c>
      <c r="C185" s="5" t="s">
        <v>10</v>
      </c>
      <c r="D185" s="10">
        <f>D182*0.65</f>
        <v>16250</v>
      </c>
      <c r="E185" s="10">
        <v>8125</v>
      </c>
      <c r="F185" s="13">
        <v>8.33</v>
      </c>
      <c r="G185" s="13">
        <f t="shared" si="17"/>
        <v>10.73</v>
      </c>
      <c r="H185" s="13">
        <f>E185*G185</f>
        <v>87181.25</v>
      </c>
      <c r="I185" s="75">
        <f t="shared" si="14"/>
        <v>8125</v>
      </c>
    </row>
    <row r="186" spans="1:9">
      <c r="A186" s="7" t="s">
        <v>458</v>
      </c>
      <c r="B186" s="4" t="s">
        <v>274</v>
      </c>
      <c r="C186" s="5" t="s">
        <v>10</v>
      </c>
      <c r="D186" s="10">
        <v>1500</v>
      </c>
      <c r="E186" s="10">
        <v>750</v>
      </c>
      <c r="F186" s="13">
        <v>13.44</v>
      </c>
      <c r="G186" s="13">
        <f t="shared" si="17"/>
        <v>17.309999999999999</v>
      </c>
      <c r="H186" s="13">
        <f>E186*G186</f>
        <v>12982.5</v>
      </c>
      <c r="I186" s="75">
        <f t="shared" si="14"/>
        <v>750</v>
      </c>
    </row>
    <row r="187" spans="1:9" ht="25.5">
      <c r="A187" s="7" t="s">
        <v>459</v>
      </c>
      <c r="B187" s="4" t="s">
        <v>275</v>
      </c>
      <c r="C187" s="5" t="s">
        <v>10</v>
      </c>
      <c r="D187" s="10">
        <v>3000</v>
      </c>
      <c r="E187" s="10">
        <v>1500</v>
      </c>
      <c r="F187" s="13">
        <v>31.31</v>
      </c>
      <c r="G187" s="13">
        <f t="shared" si="17"/>
        <v>40.33</v>
      </c>
      <c r="H187" s="13">
        <f>E187*G187</f>
        <v>60495</v>
      </c>
      <c r="I187" s="75">
        <f t="shared" si="14"/>
        <v>1500</v>
      </c>
    </row>
    <row r="188" spans="1:9">
      <c r="A188" s="7" t="s">
        <v>460</v>
      </c>
      <c r="B188" s="4" t="s">
        <v>462</v>
      </c>
      <c r="C188" s="5" t="s">
        <v>10</v>
      </c>
      <c r="D188" s="10">
        <v>8000</v>
      </c>
      <c r="E188" s="10">
        <v>4000</v>
      </c>
      <c r="F188" s="13">
        <v>10.65</v>
      </c>
      <c r="G188" s="13">
        <f t="shared" si="17"/>
        <v>13.72</v>
      </c>
      <c r="H188" s="13">
        <f>E188*G188</f>
        <v>54880</v>
      </c>
      <c r="I188" s="75">
        <f t="shared" si="14"/>
        <v>4000</v>
      </c>
    </row>
    <row r="189" spans="1:9" ht="25.5">
      <c r="A189" s="7" t="s">
        <v>461</v>
      </c>
      <c r="B189" s="4" t="s">
        <v>463</v>
      </c>
      <c r="C189" s="17" t="s">
        <v>15</v>
      </c>
      <c r="D189" s="10">
        <v>2500</v>
      </c>
      <c r="E189" s="10">
        <v>1250</v>
      </c>
      <c r="F189" s="13">
        <v>10.02</v>
      </c>
      <c r="G189" s="13">
        <f t="shared" si="17"/>
        <v>12.91</v>
      </c>
      <c r="H189" s="13">
        <f>E189*G189</f>
        <v>16137.5</v>
      </c>
      <c r="I189" s="75">
        <f t="shared" si="14"/>
        <v>1250</v>
      </c>
    </row>
    <row r="190" spans="1:9">
      <c r="A190" s="87" t="s">
        <v>368</v>
      </c>
      <c r="B190" s="87"/>
      <c r="C190" s="87"/>
      <c r="D190" s="87"/>
      <c r="E190" s="87"/>
      <c r="F190" s="87"/>
      <c r="G190" s="87"/>
      <c r="H190" s="15">
        <f>SUM(H181:H189)</f>
        <v>511388.75</v>
      </c>
      <c r="I190" s="75">
        <f t="shared" si="14"/>
        <v>0</v>
      </c>
    </row>
    <row r="191" spans="1:9">
      <c r="A191" s="6" t="s">
        <v>276</v>
      </c>
      <c r="B191" s="82" t="s">
        <v>277</v>
      </c>
      <c r="C191" s="77"/>
      <c r="D191" s="77"/>
      <c r="E191" s="77"/>
      <c r="F191" s="77"/>
      <c r="G191" s="77"/>
      <c r="H191" s="78"/>
      <c r="I191" s="75">
        <f t="shared" si="14"/>
        <v>0</v>
      </c>
    </row>
    <row r="192" spans="1:9" ht="38.25">
      <c r="A192" s="7" t="s">
        <v>278</v>
      </c>
      <c r="B192" s="4" t="s">
        <v>279</v>
      </c>
      <c r="C192" s="5" t="s">
        <v>10</v>
      </c>
      <c r="D192" s="10">
        <v>4000</v>
      </c>
      <c r="E192" s="10">
        <v>2000</v>
      </c>
      <c r="F192" s="13">
        <v>37.9</v>
      </c>
      <c r="G192" s="13">
        <f t="shared" ref="G192:G202" si="18">F192*$I$15</f>
        <v>48.82</v>
      </c>
      <c r="H192" s="13">
        <f>E192*G192</f>
        <v>97640</v>
      </c>
      <c r="I192" s="75">
        <f t="shared" si="14"/>
        <v>2000</v>
      </c>
    </row>
    <row r="193" spans="1:9" ht="38.25">
      <c r="A193" s="7" t="s">
        <v>280</v>
      </c>
      <c r="B193" s="4" t="s">
        <v>281</v>
      </c>
      <c r="C193" s="5" t="s">
        <v>10</v>
      </c>
      <c r="D193" s="10">
        <v>2000</v>
      </c>
      <c r="E193" s="10">
        <v>1000</v>
      </c>
      <c r="F193" s="13">
        <v>44.24</v>
      </c>
      <c r="G193" s="13">
        <f t="shared" si="18"/>
        <v>56.99</v>
      </c>
      <c r="H193" s="13">
        <f>E193*G193</f>
        <v>56990</v>
      </c>
      <c r="I193" s="75">
        <f t="shared" si="14"/>
        <v>1000</v>
      </c>
    </row>
    <row r="194" spans="1:9" ht="38.25">
      <c r="A194" s="7" t="s">
        <v>282</v>
      </c>
      <c r="B194" s="4" t="s">
        <v>415</v>
      </c>
      <c r="C194" s="5" t="s">
        <v>26</v>
      </c>
      <c r="D194" s="10">
        <f>D187*0.07</f>
        <v>210</v>
      </c>
      <c r="E194" s="10">
        <v>105</v>
      </c>
      <c r="F194" s="13">
        <v>578.12</v>
      </c>
      <c r="G194" s="13">
        <f t="shared" si="18"/>
        <v>744.73</v>
      </c>
      <c r="H194" s="13">
        <f>E194*G194</f>
        <v>78196.649999999994</v>
      </c>
      <c r="I194" s="75">
        <f t="shared" si="14"/>
        <v>105</v>
      </c>
    </row>
    <row r="195" spans="1:9" ht="25.5">
      <c r="A195" s="7" t="s">
        <v>283</v>
      </c>
      <c r="B195" s="4" t="s">
        <v>284</v>
      </c>
      <c r="C195" s="5" t="s">
        <v>10</v>
      </c>
      <c r="D195" s="10">
        <v>1500</v>
      </c>
      <c r="E195" s="10">
        <v>750</v>
      </c>
      <c r="F195" s="13">
        <v>64.959999999999994</v>
      </c>
      <c r="G195" s="13">
        <f t="shared" si="18"/>
        <v>83.68</v>
      </c>
      <c r="H195" s="13">
        <f>E195*G195</f>
        <v>62760</v>
      </c>
      <c r="I195" s="75">
        <f t="shared" si="14"/>
        <v>750</v>
      </c>
    </row>
    <row r="196" spans="1:9" ht="38.25">
      <c r="A196" s="7" t="s">
        <v>285</v>
      </c>
      <c r="B196" s="4" t="s">
        <v>416</v>
      </c>
      <c r="C196" s="5" t="s">
        <v>10</v>
      </c>
      <c r="D196" s="10">
        <v>1000</v>
      </c>
      <c r="E196" s="10">
        <v>500</v>
      </c>
      <c r="F196" s="13">
        <v>96.93</v>
      </c>
      <c r="G196" s="13">
        <f t="shared" si="18"/>
        <v>124.87</v>
      </c>
      <c r="H196" s="13">
        <f>E196*G196</f>
        <v>62435</v>
      </c>
      <c r="I196" s="75">
        <f t="shared" si="14"/>
        <v>500</v>
      </c>
    </row>
    <row r="197" spans="1:9" ht="25.5">
      <c r="A197" s="7" t="s">
        <v>286</v>
      </c>
      <c r="B197" s="4" t="s">
        <v>417</v>
      </c>
      <c r="C197" s="5" t="s">
        <v>10</v>
      </c>
      <c r="D197" s="10">
        <v>3000</v>
      </c>
      <c r="E197" s="10">
        <v>1500</v>
      </c>
      <c r="F197" s="13">
        <v>51.35</v>
      </c>
      <c r="G197" s="13">
        <f t="shared" si="18"/>
        <v>66.150000000000006</v>
      </c>
      <c r="H197" s="13">
        <f>E197*G197</f>
        <v>99225</v>
      </c>
      <c r="I197" s="75">
        <f t="shared" si="14"/>
        <v>1500</v>
      </c>
    </row>
    <row r="198" spans="1:9" ht="25.5">
      <c r="A198" s="7" t="s">
        <v>287</v>
      </c>
      <c r="B198" s="4" t="s">
        <v>288</v>
      </c>
      <c r="C198" s="5" t="s">
        <v>15</v>
      </c>
      <c r="D198" s="10">
        <v>2000</v>
      </c>
      <c r="E198" s="10">
        <v>1000</v>
      </c>
      <c r="F198" s="13">
        <v>12.15</v>
      </c>
      <c r="G198" s="13">
        <f t="shared" si="18"/>
        <v>15.65</v>
      </c>
      <c r="H198" s="13">
        <f>E198*G198</f>
        <v>15650</v>
      </c>
      <c r="I198" s="75">
        <f t="shared" si="14"/>
        <v>1000</v>
      </c>
    </row>
    <row r="199" spans="1:9" ht="25.5">
      <c r="A199" s="7" t="s">
        <v>289</v>
      </c>
      <c r="B199" s="4" t="s">
        <v>290</v>
      </c>
      <c r="C199" s="5" t="s">
        <v>15</v>
      </c>
      <c r="D199" s="10">
        <v>200</v>
      </c>
      <c r="E199" s="10">
        <v>100</v>
      </c>
      <c r="F199" s="13">
        <v>50.61</v>
      </c>
      <c r="G199" s="13">
        <f t="shared" si="18"/>
        <v>65.2</v>
      </c>
      <c r="H199" s="13">
        <f>E199*G199</f>
        <v>6520</v>
      </c>
      <c r="I199" s="75">
        <f t="shared" si="14"/>
        <v>100</v>
      </c>
    </row>
    <row r="200" spans="1:9" ht="25.5">
      <c r="A200" s="7" t="s">
        <v>291</v>
      </c>
      <c r="B200" s="4" t="s">
        <v>418</v>
      </c>
      <c r="C200" s="5" t="s">
        <v>10</v>
      </c>
      <c r="D200" s="10">
        <v>300</v>
      </c>
      <c r="E200" s="10">
        <v>150</v>
      </c>
      <c r="F200" s="13">
        <v>101.5</v>
      </c>
      <c r="G200" s="13">
        <f t="shared" si="18"/>
        <v>130.75</v>
      </c>
      <c r="H200" s="13">
        <f>E200*G200</f>
        <v>19612.5</v>
      </c>
      <c r="I200" s="75">
        <f t="shared" si="14"/>
        <v>150</v>
      </c>
    </row>
    <row r="201" spans="1:9">
      <c r="A201" s="7" t="s">
        <v>292</v>
      </c>
      <c r="B201" s="4" t="s">
        <v>419</v>
      </c>
      <c r="C201" s="5" t="s">
        <v>10</v>
      </c>
      <c r="D201" s="10">
        <v>250</v>
      </c>
      <c r="E201" s="10">
        <v>125</v>
      </c>
      <c r="F201" s="13">
        <v>172.9</v>
      </c>
      <c r="G201" s="13">
        <f t="shared" si="18"/>
        <v>222.73</v>
      </c>
      <c r="H201" s="13">
        <f>E201*G201</f>
        <v>27841.25</v>
      </c>
      <c r="I201" s="75">
        <f t="shared" si="14"/>
        <v>125</v>
      </c>
    </row>
    <row r="202" spans="1:9" ht="25.5">
      <c r="A202" s="7" t="s">
        <v>293</v>
      </c>
      <c r="B202" s="4" t="s">
        <v>294</v>
      </c>
      <c r="C202" s="5" t="s">
        <v>10</v>
      </c>
      <c r="D202" s="10">
        <v>400</v>
      </c>
      <c r="E202" s="10">
        <v>200</v>
      </c>
      <c r="F202" s="13">
        <v>81.010000000000005</v>
      </c>
      <c r="G202" s="13">
        <f t="shared" si="18"/>
        <v>104.36</v>
      </c>
      <c r="H202" s="13">
        <f>E202*G202</f>
        <v>20872</v>
      </c>
      <c r="I202" s="75">
        <f t="shared" si="14"/>
        <v>200</v>
      </c>
    </row>
    <row r="203" spans="1:9">
      <c r="A203" s="87" t="s">
        <v>369</v>
      </c>
      <c r="B203" s="87"/>
      <c r="C203" s="87"/>
      <c r="D203" s="87"/>
      <c r="E203" s="87"/>
      <c r="F203" s="87"/>
      <c r="G203" s="87"/>
      <c r="H203" s="15">
        <f>SUM(H192:H202)</f>
        <v>547742.4</v>
      </c>
      <c r="I203" s="75">
        <f t="shared" si="14"/>
        <v>0</v>
      </c>
    </row>
    <row r="204" spans="1:9">
      <c r="A204" s="6" t="s">
        <v>295</v>
      </c>
      <c r="B204" s="82" t="s">
        <v>296</v>
      </c>
      <c r="C204" s="77"/>
      <c r="D204" s="77"/>
      <c r="E204" s="77"/>
      <c r="F204" s="77"/>
      <c r="G204" s="77"/>
      <c r="H204" s="78"/>
      <c r="I204" s="75">
        <f t="shared" si="14"/>
        <v>0</v>
      </c>
    </row>
    <row r="205" spans="1:9">
      <c r="A205" s="7" t="s">
        <v>297</v>
      </c>
      <c r="B205" s="4" t="s">
        <v>420</v>
      </c>
      <c r="C205" s="5" t="s">
        <v>15</v>
      </c>
      <c r="D205" s="10">
        <v>30</v>
      </c>
      <c r="E205" s="10">
        <v>15</v>
      </c>
      <c r="F205" s="13">
        <v>219.27</v>
      </c>
      <c r="G205" s="13">
        <f t="shared" ref="G205:G220" si="19">F205*$I$15</f>
        <v>282.45999999999998</v>
      </c>
      <c r="H205" s="13">
        <f>E205*G205</f>
        <v>4236.8999999999996</v>
      </c>
      <c r="I205" s="75">
        <f t="shared" si="14"/>
        <v>15</v>
      </c>
    </row>
    <row r="206" spans="1:9" ht="25.5">
      <c r="A206" s="7" t="s">
        <v>298</v>
      </c>
      <c r="B206" s="4" t="s">
        <v>299</v>
      </c>
      <c r="C206" s="5" t="s">
        <v>48</v>
      </c>
      <c r="D206" s="10">
        <v>15</v>
      </c>
      <c r="E206" s="10">
        <v>7</v>
      </c>
      <c r="F206" s="13">
        <v>151.71</v>
      </c>
      <c r="G206" s="13">
        <f t="shared" si="19"/>
        <v>195.43</v>
      </c>
      <c r="H206" s="13">
        <f>E206*G206</f>
        <v>1368.01</v>
      </c>
      <c r="I206" s="75">
        <f t="shared" si="14"/>
        <v>7.5</v>
      </c>
    </row>
    <row r="207" spans="1:9">
      <c r="A207" s="7" t="s">
        <v>300</v>
      </c>
      <c r="B207" s="4" t="s">
        <v>421</v>
      </c>
      <c r="C207" s="5" t="s">
        <v>48</v>
      </c>
      <c r="D207" s="10">
        <v>20</v>
      </c>
      <c r="E207" s="10">
        <v>10</v>
      </c>
      <c r="F207" s="13">
        <v>88.65</v>
      </c>
      <c r="G207" s="13">
        <f t="shared" si="19"/>
        <v>114.2</v>
      </c>
      <c r="H207" s="13">
        <f>E207*G207</f>
        <v>1142</v>
      </c>
      <c r="I207" s="75">
        <f t="shared" si="14"/>
        <v>10</v>
      </c>
    </row>
    <row r="208" spans="1:9" ht="25.5">
      <c r="A208" s="7" t="s">
        <v>301</v>
      </c>
      <c r="B208" s="4" t="s">
        <v>422</v>
      </c>
      <c r="C208" s="5" t="s">
        <v>26</v>
      </c>
      <c r="D208" s="10">
        <v>50</v>
      </c>
      <c r="E208" s="10">
        <v>25</v>
      </c>
      <c r="F208" s="13">
        <v>431.61</v>
      </c>
      <c r="G208" s="13">
        <f t="shared" si="19"/>
        <v>556</v>
      </c>
      <c r="H208" s="13">
        <f>E208*G208</f>
        <v>13900</v>
      </c>
      <c r="I208" s="75">
        <f t="shared" si="14"/>
        <v>25</v>
      </c>
    </row>
    <row r="209" spans="1:9" ht="51">
      <c r="A209" s="7" t="s">
        <v>302</v>
      </c>
      <c r="B209" s="4" t="s">
        <v>303</v>
      </c>
      <c r="C209" s="5" t="s">
        <v>48</v>
      </c>
      <c r="D209" s="10">
        <v>20</v>
      </c>
      <c r="E209" s="10">
        <v>10</v>
      </c>
      <c r="F209" s="13">
        <v>273.06</v>
      </c>
      <c r="G209" s="13">
        <f t="shared" si="19"/>
        <v>351.76</v>
      </c>
      <c r="H209" s="13">
        <f>E209*G209</f>
        <v>3517.6</v>
      </c>
      <c r="I209" s="75">
        <f t="shared" si="14"/>
        <v>10</v>
      </c>
    </row>
    <row r="210" spans="1:9" ht="51">
      <c r="A210" s="7" t="s">
        <v>304</v>
      </c>
      <c r="B210" s="4" t="s">
        <v>305</v>
      </c>
      <c r="C210" s="5" t="s">
        <v>48</v>
      </c>
      <c r="D210" s="10">
        <v>15</v>
      </c>
      <c r="E210" s="10">
        <v>7</v>
      </c>
      <c r="F210" s="13">
        <v>166.13</v>
      </c>
      <c r="G210" s="13">
        <f t="shared" si="19"/>
        <v>214.01</v>
      </c>
      <c r="H210" s="13">
        <f>E210*G210</f>
        <v>1498.07</v>
      </c>
      <c r="I210" s="75">
        <f t="shared" si="14"/>
        <v>7.5</v>
      </c>
    </row>
    <row r="211" spans="1:9" ht="38.25">
      <c r="A211" s="7" t="s">
        <v>306</v>
      </c>
      <c r="B211" s="4" t="s">
        <v>307</v>
      </c>
      <c r="C211" s="5" t="s">
        <v>48</v>
      </c>
      <c r="D211" s="10">
        <v>20</v>
      </c>
      <c r="E211" s="10">
        <v>10</v>
      </c>
      <c r="F211" s="13">
        <v>455.33</v>
      </c>
      <c r="G211" s="13">
        <f t="shared" si="19"/>
        <v>586.55999999999995</v>
      </c>
      <c r="H211" s="13">
        <f>E211*G211</f>
        <v>5865.6</v>
      </c>
      <c r="I211" s="75">
        <f t="shared" si="14"/>
        <v>10</v>
      </c>
    </row>
    <row r="212" spans="1:9" ht="25.5">
      <c r="A212" s="7" t="s">
        <v>308</v>
      </c>
      <c r="B212" s="4" t="s">
        <v>309</v>
      </c>
      <c r="C212" s="5" t="s">
        <v>48</v>
      </c>
      <c r="D212" s="10">
        <v>50</v>
      </c>
      <c r="E212" s="10">
        <v>25</v>
      </c>
      <c r="F212" s="13">
        <v>68.98</v>
      </c>
      <c r="G212" s="13">
        <f t="shared" si="19"/>
        <v>88.86</v>
      </c>
      <c r="H212" s="13">
        <f>E212*G212</f>
        <v>2221.5</v>
      </c>
      <c r="I212" s="75">
        <f t="shared" si="14"/>
        <v>25</v>
      </c>
    </row>
    <row r="213" spans="1:9" ht="25.5">
      <c r="A213" s="7" t="s">
        <v>310</v>
      </c>
      <c r="B213" s="4" t="s">
        <v>311</v>
      </c>
      <c r="C213" s="5" t="s">
        <v>48</v>
      </c>
      <c r="D213" s="10">
        <v>50</v>
      </c>
      <c r="E213" s="10">
        <v>25</v>
      </c>
      <c r="F213" s="13">
        <v>35.04</v>
      </c>
      <c r="G213" s="13">
        <f t="shared" si="19"/>
        <v>45.14</v>
      </c>
      <c r="H213" s="13">
        <f>E213*G213</f>
        <v>1128.5</v>
      </c>
      <c r="I213" s="75">
        <f t="shared" si="14"/>
        <v>25</v>
      </c>
    </row>
    <row r="214" spans="1:9">
      <c r="A214" s="7" t="s">
        <v>312</v>
      </c>
      <c r="B214" s="4" t="s">
        <v>423</v>
      </c>
      <c r="C214" s="5" t="s">
        <v>48</v>
      </c>
      <c r="D214" s="10">
        <v>20</v>
      </c>
      <c r="E214" s="10">
        <v>10</v>
      </c>
      <c r="F214" s="13">
        <v>90.85</v>
      </c>
      <c r="G214" s="13">
        <f t="shared" si="19"/>
        <v>117.03</v>
      </c>
      <c r="H214" s="13">
        <f>E214*G214</f>
        <v>1170.3</v>
      </c>
      <c r="I214" s="75">
        <f t="shared" si="14"/>
        <v>10</v>
      </c>
    </row>
    <row r="215" spans="1:9" ht="25.5">
      <c r="A215" s="7" t="s">
        <v>313</v>
      </c>
      <c r="B215" s="4" t="s">
        <v>314</v>
      </c>
      <c r="C215" s="5" t="s">
        <v>48</v>
      </c>
      <c r="D215" s="10">
        <v>10</v>
      </c>
      <c r="E215" s="10">
        <v>5</v>
      </c>
      <c r="F215" s="13">
        <v>243.83</v>
      </c>
      <c r="G215" s="13">
        <f t="shared" si="19"/>
        <v>314.10000000000002</v>
      </c>
      <c r="H215" s="13">
        <f>E215*G215</f>
        <v>1570.5</v>
      </c>
      <c r="I215" s="75">
        <f t="shared" ref="I215:I264" si="20">D215/2</f>
        <v>5</v>
      </c>
    </row>
    <row r="216" spans="1:9" ht="38.25">
      <c r="A216" s="7" t="s">
        <v>315</v>
      </c>
      <c r="B216" s="4" t="s">
        <v>316</v>
      </c>
      <c r="C216" s="5" t="s">
        <v>48</v>
      </c>
      <c r="D216" s="10">
        <v>50</v>
      </c>
      <c r="E216" s="10">
        <v>25</v>
      </c>
      <c r="F216" s="13">
        <v>355.11</v>
      </c>
      <c r="G216" s="13">
        <f t="shared" si="19"/>
        <v>457.45</v>
      </c>
      <c r="H216" s="13">
        <f>E216*G216</f>
        <v>11436.25</v>
      </c>
      <c r="I216" s="75">
        <f t="shared" si="20"/>
        <v>25</v>
      </c>
    </row>
    <row r="217" spans="1:9" ht="25.5">
      <c r="A217" s="7" t="s">
        <v>317</v>
      </c>
      <c r="B217" s="4" t="s">
        <v>318</v>
      </c>
      <c r="C217" s="5" t="s">
        <v>48</v>
      </c>
      <c r="D217" s="10">
        <v>30</v>
      </c>
      <c r="E217" s="10">
        <v>15</v>
      </c>
      <c r="F217" s="13">
        <v>162.03</v>
      </c>
      <c r="G217" s="13">
        <f t="shared" si="19"/>
        <v>208.73</v>
      </c>
      <c r="H217" s="13">
        <f>E217*G217</f>
        <v>3130.95</v>
      </c>
      <c r="I217" s="75">
        <f t="shared" si="20"/>
        <v>15</v>
      </c>
    </row>
    <row r="218" spans="1:9">
      <c r="A218" s="7" t="s">
        <v>319</v>
      </c>
      <c r="B218" s="4" t="s">
        <v>424</v>
      </c>
      <c r="C218" s="5" t="s">
        <v>48</v>
      </c>
      <c r="D218" s="10">
        <v>40</v>
      </c>
      <c r="E218" s="10">
        <v>20</v>
      </c>
      <c r="F218" s="13">
        <v>121.12</v>
      </c>
      <c r="G218" s="13">
        <f t="shared" si="19"/>
        <v>156.03</v>
      </c>
      <c r="H218" s="13">
        <f>E218*G218</f>
        <v>3120.6</v>
      </c>
      <c r="I218" s="75">
        <f t="shared" si="20"/>
        <v>20</v>
      </c>
    </row>
    <row r="219" spans="1:9" ht="25.5">
      <c r="A219" s="7" t="s">
        <v>320</v>
      </c>
      <c r="B219" s="4" t="s">
        <v>321</v>
      </c>
      <c r="C219" s="5" t="s">
        <v>48</v>
      </c>
      <c r="D219" s="10">
        <v>40</v>
      </c>
      <c r="E219" s="10">
        <v>20</v>
      </c>
      <c r="F219" s="13">
        <v>28.34</v>
      </c>
      <c r="G219" s="13">
        <f t="shared" si="19"/>
        <v>36.51</v>
      </c>
      <c r="H219" s="13">
        <f>E219*G219</f>
        <v>730.2</v>
      </c>
      <c r="I219" s="75">
        <f t="shared" si="20"/>
        <v>20</v>
      </c>
    </row>
    <row r="220" spans="1:9" ht="38.25">
      <c r="A220" s="7" t="s">
        <v>322</v>
      </c>
      <c r="B220" s="4" t="s">
        <v>323</v>
      </c>
      <c r="C220" s="5" t="s">
        <v>15</v>
      </c>
      <c r="D220" s="10">
        <v>30</v>
      </c>
      <c r="E220" s="10">
        <v>15</v>
      </c>
      <c r="F220" s="13">
        <v>88</v>
      </c>
      <c r="G220" s="13">
        <f t="shared" si="19"/>
        <v>113.36</v>
      </c>
      <c r="H220" s="13">
        <f>E220*G220</f>
        <v>1700.4</v>
      </c>
      <c r="I220" s="75">
        <f t="shared" si="20"/>
        <v>15</v>
      </c>
    </row>
    <row r="221" spans="1:9">
      <c r="A221" s="87" t="s">
        <v>370</v>
      </c>
      <c r="B221" s="87"/>
      <c r="C221" s="87"/>
      <c r="D221" s="87"/>
      <c r="E221" s="87"/>
      <c r="F221" s="87"/>
      <c r="G221" s="87"/>
      <c r="H221" s="15">
        <f>SUM(H205:H220)</f>
        <v>57737.38</v>
      </c>
      <c r="I221" s="75">
        <f t="shared" si="20"/>
        <v>0</v>
      </c>
    </row>
    <row r="222" spans="1:9">
      <c r="A222" s="6" t="s">
        <v>324</v>
      </c>
      <c r="B222" s="82" t="s">
        <v>325</v>
      </c>
      <c r="C222" s="77"/>
      <c r="D222" s="77"/>
      <c r="E222" s="77"/>
      <c r="F222" s="77"/>
      <c r="G222" s="77"/>
      <c r="H222" s="78"/>
      <c r="I222" s="75">
        <f t="shared" si="20"/>
        <v>0</v>
      </c>
    </row>
    <row r="223" spans="1:9">
      <c r="A223" s="7" t="s">
        <v>326</v>
      </c>
      <c r="B223" s="4" t="s">
        <v>425</v>
      </c>
      <c r="C223" s="5" t="s">
        <v>48</v>
      </c>
      <c r="D223" s="10">
        <v>30</v>
      </c>
      <c r="E223" s="10">
        <v>15</v>
      </c>
      <c r="F223" s="13">
        <v>92.91</v>
      </c>
      <c r="G223" s="13">
        <f t="shared" ref="G223:G234" si="21">F223*$I$15</f>
        <v>119.69</v>
      </c>
      <c r="H223" s="13">
        <f>E223*G223</f>
        <v>1795.35</v>
      </c>
      <c r="I223" s="75">
        <f t="shared" si="20"/>
        <v>15</v>
      </c>
    </row>
    <row r="224" spans="1:9">
      <c r="A224" s="7" t="s">
        <v>466</v>
      </c>
      <c r="B224" s="4" t="s">
        <v>426</v>
      </c>
      <c r="C224" s="5" t="s">
        <v>15</v>
      </c>
      <c r="D224" s="10">
        <v>100</v>
      </c>
      <c r="E224" s="10">
        <v>50</v>
      </c>
      <c r="F224" s="13">
        <v>11.85</v>
      </c>
      <c r="G224" s="13">
        <f t="shared" si="21"/>
        <v>15.27</v>
      </c>
      <c r="H224" s="13">
        <f>E224*G224</f>
        <v>763.5</v>
      </c>
      <c r="I224" s="75">
        <f t="shared" si="20"/>
        <v>50</v>
      </c>
    </row>
    <row r="225" spans="1:9">
      <c r="A225" s="7" t="s">
        <v>467</v>
      </c>
      <c r="B225" s="4" t="s">
        <v>427</v>
      </c>
      <c r="C225" s="5" t="s">
        <v>48</v>
      </c>
      <c r="D225" s="10">
        <v>100</v>
      </c>
      <c r="E225" s="10">
        <v>50</v>
      </c>
      <c r="F225" s="13">
        <v>8.61</v>
      </c>
      <c r="G225" s="13">
        <f t="shared" si="21"/>
        <v>11.09</v>
      </c>
      <c r="H225" s="13">
        <f>E225*G225</f>
        <v>554.5</v>
      </c>
      <c r="I225" s="75">
        <f t="shared" si="20"/>
        <v>50</v>
      </c>
    </row>
    <row r="226" spans="1:9">
      <c r="A226" s="7" t="s">
        <v>468</v>
      </c>
      <c r="B226" s="4" t="s">
        <v>428</v>
      </c>
      <c r="C226" s="5" t="s">
        <v>48</v>
      </c>
      <c r="D226" s="10">
        <v>100</v>
      </c>
      <c r="E226" s="10">
        <v>50</v>
      </c>
      <c r="F226" s="13">
        <v>4.25</v>
      </c>
      <c r="G226" s="13">
        <f t="shared" si="21"/>
        <v>5.47</v>
      </c>
      <c r="H226" s="13">
        <f>E226*G226</f>
        <v>273.5</v>
      </c>
      <c r="I226" s="75">
        <f t="shared" si="20"/>
        <v>50</v>
      </c>
    </row>
    <row r="227" spans="1:9" ht="25.5">
      <c r="A227" s="7" t="s">
        <v>469</v>
      </c>
      <c r="B227" s="4" t="s">
        <v>327</v>
      </c>
      <c r="C227" s="5" t="s">
        <v>48</v>
      </c>
      <c r="D227" s="10">
        <v>30</v>
      </c>
      <c r="E227" s="10">
        <v>15</v>
      </c>
      <c r="F227" s="13">
        <v>107.87</v>
      </c>
      <c r="G227" s="13">
        <f t="shared" si="21"/>
        <v>138.96</v>
      </c>
      <c r="H227" s="13">
        <f>E227*G227</f>
        <v>2084.4</v>
      </c>
      <c r="I227" s="75">
        <f t="shared" si="20"/>
        <v>15</v>
      </c>
    </row>
    <row r="228" spans="1:9" ht="25.5">
      <c r="A228" s="7" t="s">
        <v>470</v>
      </c>
      <c r="B228" s="4" t="s">
        <v>464</v>
      </c>
      <c r="C228" s="5" t="s">
        <v>15</v>
      </c>
      <c r="D228" s="10">
        <v>1000</v>
      </c>
      <c r="E228" s="10">
        <v>500</v>
      </c>
      <c r="F228" s="13">
        <v>38.24</v>
      </c>
      <c r="G228" s="13">
        <f t="shared" si="21"/>
        <v>49.26</v>
      </c>
      <c r="H228" s="13">
        <f>E228*G228</f>
        <v>24630</v>
      </c>
      <c r="I228" s="75">
        <f t="shared" si="20"/>
        <v>500</v>
      </c>
    </row>
    <row r="229" spans="1:9" ht="25.5">
      <c r="A229" s="7" t="s">
        <v>471</v>
      </c>
      <c r="B229" s="4" t="s">
        <v>465</v>
      </c>
      <c r="C229" s="5" t="s">
        <v>15</v>
      </c>
      <c r="D229" s="10">
        <v>1000</v>
      </c>
      <c r="E229" s="10">
        <v>500</v>
      </c>
      <c r="F229" s="13">
        <v>48.46</v>
      </c>
      <c r="G229" s="13">
        <f t="shared" si="21"/>
        <v>62.43</v>
      </c>
      <c r="H229" s="13">
        <f>E229*G229</f>
        <v>31215</v>
      </c>
      <c r="I229" s="75">
        <f t="shared" si="20"/>
        <v>500</v>
      </c>
    </row>
    <row r="230" spans="1:9">
      <c r="A230" s="7" t="s">
        <v>472</v>
      </c>
      <c r="B230" s="4" t="s">
        <v>476</v>
      </c>
      <c r="C230" s="5" t="s">
        <v>48</v>
      </c>
      <c r="D230" s="10">
        <v>60</v>
      </c>
      <c r="E230" s="10">
        <v>30</v>
      </c>
      <c r="F230" s="13">
        <v>68.05</v>
      </c>
      <c r="G230" s="13">
        <f t="shared" si="21"/>
        <v>87.66</v>
      </c>
      <c r="H230" s="13">
        <f>E230*G230</f>
        <v>2629.8</v>
      </c>
      <c r="I230" s="75">
        <f t="shared" si="20"/>
        <v>30</v>
      </c>
    </row>
    <row r="231" spans="1:9">
      <c r="A231" s="7" t="s">
        <v>473</v>
      </c>
      <c r="B231" s="4" t="s">
        <v>479</v>
      </c>
      <c r="C231" s="5" t="s">
        <v>48</v>
      </c>
      <c r="D231" s="10">
        <v>300</v>
      </c>
      <c r="E231" s="10">
        <v>150</v>
      </c>
      <c r="F231" s="13">
        <v>38.840000000000003</v>
      </c>
      <c r="G231" s="13">
        <f t="shared" si="21"/>
        <v>50.03</v>
      </c>
      <c r="H231" s="13">
        <f>E231*G231</f>
        <v>7504.5</v>
      </c>
      <c r="I231" s="75">
        <f t="shared" si="20"/>
        <v>150</v>
      </c>
    </row>
    <row r="232" spans="1:9">
      <c r="A232" s="7" t="s">
        <v>474</v>
      </c>
      <c r="B232" s="4" t="s">
        <v>480</v>
      </c>
      <c r="C232" s="5" t="s">
        <v>48</v>
      </c>
      <c r="D232" s="10">
        <v>30</v>
      </c>
      <c r="E232" s="10">
        <v>15</v>
      </c>
      <c r="F232" s="13">
        <v>262.51</v>
      </c>
      <c r="G232" s="13">
        <f t="shared" si="21"/>
        <v>338.17</v>
      </c>
      <c r="H232" s="13">
        <f>E232*G232</f>
        <v>5072.55</v>
      </c>
      <c r="I232" s="75">
        <f t="shared" si="20"/>
        <v>15</v>
      </c>
    </row>
    <row r="233" spans="1:9">
      <c r="A233" s="7" t="s">
        <v>477</v>
      </c>
      <c r="B233" s="4" t="s">
        <v>481</v>
      </c>
      <c r="C233" s="5" t="s">
        <v>48</v>
      </c>
      <c r="D233" s="10">
        <v>100</v>
      </c>
      <c r="E233" s="10">
        <v>50</v>
      </c>
      <c r="F233" s="13">
        <v>32.369999999999997</v>
      </c>
      <c r="G233" s="13">
        <f t="shared" si="21"/>
        <v>41.7</v>
      </c>
      <c r="H233" s="13">
        <f>E233*G233</f>
        <v>2085</v>
      </c>
      <c r="I233" s="75">
        <f t="shared" si="20"/>
        <v>50</v>
      </c>
    </row>
    <row r="234" spans="1:9">
      <c r="A234" s="7" t="s">
        <v>478</v>
      </c>
      <c r="B234" s="4" t="s">
        <v>475</v>
      </c>
      <c r="C234" s="5" t="s">
        <v>48</v>
      </c>
      <c r="D234" s="10">
        <v>30</v>
      </c>
      <c r="E234" s="10">
        <v>15</v>
      </c>
      <c r="F234" s="13">
        <v>166.35</v>
      </c>
      <c r="G234" s="13">
        <f t="shared" si="21"/>
        <v>214.29</v>
      </c>
      <c r="H234" s="13">
        <f>E234*G234</f>
        <v>3214.35</v>
      </c>
      <c r="I234" s="75">
        <f t="shared" si="20"/>
        <v>15</v>
      </c>
    </row>
    <row r="235" spans="1:9">
      <c r="A235" s="87" t="s">
        <v>371</v>
      </c>
      <c r="B235" s="87"/>
      <c r="C235" s="87"/>
      <c r="D235" s="87"/>
      <c r="E235" s="87"/>
      <c r="F235" s="87"/>
      <c r="G235" s="87"/>
      <c r="H235" s="15">
        <f>SUM(H223:H234)</f>
        <v>81822.45</v>
      </c>
      <c r="I235" s="75">
        <f t="shared" si="20"/>
        <v>0</v>
      </c>
    </row>
    <row r="236" spans="1:9">
      <c r="A236" s="6" t="s">
        <v>328</v>
      </c>
      <c r="B236" s="82" t="s">
        <v>329</v>
      </c>
      <c r="C236" s="77"/>
      <c r="D236" s="77"/>
      <c r="E236" s="77"/>
      <c r="F236" s="77"/>
      <c r="G236" s="77"/>
      <c r="H236" s="78"/>
      <c r="I236" s="75">
        <f t="shared" si="20"/>
        <v>0</v>
      </c>
    </row>
    <row r="237" spans="1:9" ht="25.5">
      <c r="A237" s="7" t="s">
        <v>330</v>
      </c>
      <c r="B237" s="4" t="s">
        <v>331</v>
      </c>
      <c r="C237" s="5" t="s">
        <v>10</v>
      </c>
      <c r="D237" s="10">
        <v>500</v>
      </c>
      <c r="E237" s="10">
        <v>250</v>
      </c>
      <c r="F237" s="13">
        <v>31.53</v>
      </c>
      <c r="G237" s="13">
        <f t="shared" ref="G237:G242" si="22">F237*$I$15</f>
        <v>40.619999999999997</v>
      </c>
      <c r="H237" s="13">
        <f>E237*G237</f>
        <v>10155</v>
      </c>
      <c r="I237" s="75">
        <f t="shared" si="20"/>
        <v>250</v>
      </c>
    </row>
    <row r="238" spans="1:9">
      <c r="A238" s="7" t="s">
        <v>332</v>
      </c>
      <c r="B238" s="4" t="s">
        <v>429</v>
      </c>
      <c r="C238" s="5" t="s">
        <v>10</v>
      </c>
      <c r="D238" s="10">
        <v>400</v>
      </c>
      <c r="E238" s="10">
        <v>200</v>
      </c>
      <c r="F238" s="13">
        <v>59.07</v>
      </c>
      <c r="G238" s="13">
        <f t="shared" si="22"/>
        <v>76.09</v>
      </c>
      <c r="H238" s="13">
        <f>E238*G238</f>
        <v>15218</v>
      </c>
      <c r="I238" s="75">
        <f t="shared" si="20"/>
        <v>200</v>
      </c>
    </row>
    <row r="239" spans="1:9">
      <c r="A239" s="7" t="s">
        <v>333</v>
      </c>
      <c r="B239" s="4" t="s">
        <v>430</v>
      </c>
      <c r="C239" s="5" t="s">
        <v>10</v>
      </c>
      <c r="D239" s="10">
        <v>400</v>
      </c>
      <c r="E239" s="10">
        <v>200</v>
      </c>
      <c r="F239" s="13">
        <v>6.18</v>
      </c>
      <c r="G239" s="13">
        <f t="shared" si="22"/>
        <v>7.96</v>
      </c>
      <c r="H239" s="13">
        <f>E239*G239</f>
        <v>1592</v>
      </c>
      <c r="I239" s="75">
        <f t="shared" si="20"/>
        <v>200</v>
      </c>
    </row>
    <row r="240" spans="1:9">
      <c r="A240" s="7" t="s">
        <v>334</v>
      </c>
      <c r="B240" s="4" t="s">
        <v>431</v>
      </c>
      <c r="C240" s="5" t="s">
        <v>10</v>
      </c>
      <c r="D240" s="10">
        <v>500</v>
      </c>
      <c r="E240" s="10">
        <v>250</v>
      </c>
      <c r="F240" s="13">
        <v>66.48</v>
      </c>
      <c r="G240" s="13">
        <f t="shared" si="22"/>
        <v>85.64</v>
      </c>
      <c r="H240" s="13">
        <f>E240*G240</f>
        <v>21410</v>
      </c>
      <c r="I240" s="75">
        <f t="shared" si="20"/>
        <v>250</v>
      </c>
    </row>
    <row r="241" spans="1:9">
      <c r="A241" s="7" t="s">
        <v>335</v>
      </c>
      <c r="B241" s="4" t="s">
        <v>432</v>
      </c>
      <c r="C241" s="5" t="s">
        <v>10</v>
      </c>
      <c r="D241" s="10">
        <v>400</v>
      </c>
      <c r="E241" s="10">
        <v>200</v>
      </c>
      <c r="F241" s="13">
        <v>78.17</v>
      </c>
      <c r="G241" s="13">
        <f t="shared" si="22"/>
        <v>100.7</v>
      </c>
      <c r="H241" s="13">
        <f>E241*G241</f>
        <v>20140</v>
      </c>
      <c r="I241" s="75">
        <f t="shared" si="20"/>
        <v>200</v>
      </c>
    </row>
    <row r="242" spans="1:9" ht="25.5">
      <c r="A242" s="7" t="s">
        <v>336</v>
      </c>
      <c r="B242" s="4" t="s">
        <v>337</v>
      </c>
      <c r="C242" s="5" t="s">
        <v>10</v>
      </c>
      <c r="D242" s="10">
        <v>200</v>
      </c>
      <c r="E242" s="10">
        <v>100</v>
      </c>
      <c r="F242" s="13">
        <v>130.81</v>
      </c>
      <c r="G242" s="13">
        <f t="shared" si="22"/>
        <v>168.51</v>
      </c>
      <c r="H242" s="13">
        <f>E242*G242</f>
        <v>16851</v>
      </c>
      <c r="I242" s="75">
        <f t="shared" si="20"/>
        <v>100</v>
      </c>
    </row>
    <row r="243" spans="1:9">
      <c r="A243" s="87" t="s">
        <v>372</v>
      </c>
      <c r="B243" s="87"/>
      <c r="C243" s="87"/>
      <c r="D243" s="87"/>
      <c r="E243" s="87"/>
      <c r="F243" s="87"/>
      <c r="G243" s="87"/>
      <c r="H243" s="15">
        <f>SUM(H237:H242)</f>
        <v>85366</v>
      </c>
      <c r="I243" s="75">
        <f t="shared" si="20"/>
        <v>0</v>
      </c>
    </row>
    <row r="244" spans="1:9">
      <c r="A244" s="6" t="s">
        <v>338</v>
      </c>
      <c r="B244" s="79" t="s">
        <v>339</v>
      </c>
      <c r="C244" s="80"/>
      <c r="D244" s="80"/>
      <c r="E244" s="80"/>
      <c r="F244" s="80"/>
      <c r="G244" s="80"/>
      <c r="H244" s="81"/>
      <c r="I244" s="75">
        <f t="shared" si="20"/>
        <v>0</v>
      </c>
    </row>
    <row r="245" spans="1:9">
      <c r="A245" s="7" t="s">
        <v>340</v>
      </c>
      <c r="B245" s="4" t="s">
        <v>433</v>
      </c>
      <c r="C245" s="5" t="s">
        <v>48</v>
      </c>
      <c r="D245" s="10">
        <v>80</v>
      </c>
      <c r="E245" s="10">
        <v>40</v>
      </c>
      <c r="F245" s="13">
        <v>184.26</v>
      </c>
      <c r="G245" s="13">
        <f t="shared" ref="G245:G252" si="23">F245*$I$15</f>
        <v>237.36</v>
      </c>
      <c r="H245" s="13">
        <f>E245*G245</f>
        <v>9494.4</v>
      </c>
      <c r="I245" s="75">
        <f t="shared" si="20"/>
        <v>40</v>
      </c>
    </row>
    <row r="246" spans="1:9">
      <c r="A246" s="7" t="s">
        <v>341</v>
      </c>
      <c r="B246" s="4" t="s">
        <v>434</v>
      </c>
      <c r="C246" s="5" t="s">
        <v>342</v>
      </c>
      <c r="D246" s="10">
        <v>15</v>
      </c>
      <c r="E246" s="10">
        <v>7</v>
      </c>
      <c r="F246" s="13">
        <v>68.77</v>
      </c>
      <c r="G246" s="13">
        <f t="shared" si="23"/>
        <v>88.59</v>
      </c>
      <c r="H246" s="13">
        <f>E246*G246</f>
        <v>620.13</v>
      </c>
      <c r="I246" s="75">
        <f t="shared" si="20"/>
        <v>7.5</v>
      </c>
    </row>
    <row r="247" spans="1:9" ht="51">
      <c r="A247" s="7" t="s">
        <v>343</v>
      </c>
      <c r="B247" s="4" t="s">
        <v>344</v>
      </c>
      <c r="C247" s="5" t="s">
        <v>48</v>
      </c>
      <c r="D247" s="10">
        <v>15</v>
      </c>
      <c r="E247" s="10">
        <v>7</v>
      </c>
      <c r="F247" s="13">
        <v>1076.55</v>
      </c>
      <c r="G247" s="13">
        <f t="shared" si="23"/>
        <v>1386.81</v>
      </c>
      <c r="H247" s="13">
        <f>E247*G247</f>
        <v>9707.67</v>
      </c>
      <c r="I247" s="75">
        <f t="shared" si="20"/>
        <v>7.5</v>
      </c>
    </row>
    <row r="248" spans="1:9" ht="38.25">
      <c r="A248" s="7" t="s">
        <v>345</v>
      </c>
      <c r="B248" s="4" t="s">
        <v>346</v>
      </c>
      <c r="C248" s="5" t="s">
        <v>48</v>
      </c>
      <c r="D248" s="10">
        <v>15</v>
      </c>
      <c r="E248" s="10">
        <v>7</v>
      </c>
      <c r="F248" s="13">
        <v>224.23</v>
      </c>
      <c r="G248" s="13">
        <f t="shared" si="23"/>
        <v>288.85000000000002</v>
      </c>
      <c r="H248" s="13">
        <f>E248*G248</f>
        <v>2021.95</v>
      </c>
      <c r="I248" s="75">
        <f t="shared" si="20"/>
        <v>7.5</v>
      </c>
    </row>
    <row r="249" spans="1:9">
      <c r="A249" s="7" t="s">
        <v>347</v>
      </c>
      <c r="B249" s="4" t="s">
        <v>435</v>
      </c>
      <c r="C249" s="5" t="s">
        <v>48</v>
      </c>
      <c r="D249" s="10">
        <v>300</v>
      </c>
      <c r="E249" s="10">
        <v>150</v>
      </c>
      <c r="F249" s="13">
        <v>41.93</v>
      </c>
      <c r="G249" s="13">
        <f t="shared" si="23"/>
        <v>54.01</v>
      </c>
      <c r="H249" s="13">
        <f>E249*G249</f>
        <v>8101.5</v>
      </c>
      <c r="I249" s="75">
        <f t="shared" si="20"/>
        <v>150</v>
      </c>
    </row>
    <row r="250" spans="1:9">
      <c r="A250" s="7" t="s">
        <v>348</v>
      </c>
      <c r="B250" s="4" t="s">
        <v>436</v>
      </c>
      <c r="C250" s="5" t="s">
        <v>48</v>
      </c>
      <c r="D250" s="10">
        <v>150</v>
      </c>
      <c r="E250" s="10">
        <v>75</v>
      </c>
      <c r="F250" s="13">
        <v>43.72</v>
      </c>
      <c r="G250" s="13">
        <f t="shared" si="23"/>
        <v>56.32</v>
      </c>
      <c r="H250" s="13">
        <f>E250*G250</f>
        <v>4224</v>
      </c>
      <c r="I250" s="75">
        <f t="shared" si="20"/>
        <v>75</v>
      </c>
    </row>
    <row r="251" spans="1:9">
      <c r="A251" s="7" t="s">
        <v>349</v>
      </c>
      <c r="B251" s="4" t="s">
        <v>437</v>
      </c>
      <c r="C251" s="5" t="s">
        <v>48</v>
      </c>
      <c r="D251" s="10">
        <v>150</v>
      </c>
      <c r="E251" s="10">
        <v>75</v>
      </c>
      <c r="F251" s="13">
        <v>66.02</v>
      </c>
      <c r="G251" s="13">
        <f t="shared" si="23"/>
        <v>85.05</v>
      </c>
      <c r="H251" s="13">
        <f>E251*G251</f>
        <v>6378.75</v>
      </c>
      <c r="I251" s="75">
        <f t="shared" si="20"/>
        <v>75</v>
      </c>
    </row>
    <row r="252" spans="1:9" ht="25.5">
      <c r="A252" s="7" t="s">
        <v>350</v>
      </c>
      <c r="B252" s="4" t="s">
        <v>351</v>
      </c>
      <c r="C252" s="5" t="s">
        <v>48</v>
      </c>
      <c r="D252" s="10">
        <v>300</v>
      </c>
      <c r="E252" s="10">
        <v>150</v>
      </c>
      <c r="F252" s="13">
        <v>27.72</v>
      </c>
      <c r="G252" s="13">
        <f t="shared" si="23"/>
        <v>35.71</v>
      </c>
      <c r="H252" s="13">
        <f>E252*G252</f>
        <v>5356.5</v>
      </c>
      <c r="I252" s="75">
        <f t="shared" si="20"/>
        <v>150</v>
      </c>
    </row>
    <row r="253" spans="1:9">
      <c r="A253" s="87" t="s">
        <v>373</v>
      </c>
      <c r="B253" s="87"/>
      <c r="C253" s="87"/>
      <c r="D253" s="87"/>
      <c r="E253" s="87"/>
      <c r="F253" s="87"/>
      <c r="G253" s="87"/>
      <c r="H253" s="15">
        <f>SUM(H245:H252)</f>
        <v>45904.9</v>
      </c>
      <c r="I253" s="75">
        <f t="shared" si="20"/>
        <v>0</v>
      </c>
    </row>
    <row r="254" spans="1:9">
      <c r="A254" s="6" t="s">
        <v>352</v>
      </c>
      <c r="B254" s="79" t="s">
        <v>353</v>
      </c>
      <c r="C254" s="80"/>
      <c r="D254" s="80"/>
      <c r="E254" s="80"/>
      <c r="F254" s="80"/>
      <c r="G254" s="80"/>
      <c r="H254" s="81"/>
      <c r="I254" s="75">
        <f t="shared" si="20"/>
        <v>0</v>
      </c>
    </row>
    <row r="255" spans="1:9">
      <c r="A255" s="7" t="s">
        <v>354</v>
      </c>
      <c r="B255" s="4" t="s">
        <v>438</v>
      </c>
      <c r="C255" s="5" t="s">
        <v>48</v>
      </c>
      <c r="D255" s="10">
        <v>12</v>
      </c>
      <c r="E255" s="10">
        <v>6</v>
      </c>
      <c r="F255" s="13">
        <v>2978.73</v>
      </c>
      <c r="G255" s="13">
        <f t="shared" ref="G255:G264" si="24">F255*$I$15</f>
        <v>3837.2</v>
      </c>
      <c r="H255" s="13">
        <f>E255*G255</f>
        <v>23023.200000000001</v>
      </c>
      <c r="I255" s="75">
        <f t="shared" si="20"/>
        <v>6</v>
      </c>
    </row>
    <row r="256" spans="1:9" ht="25.5">
      <c r="A256" s="7" t="s">
        <v>484</v>
      </c>
      <c r="B256" s="4" t="s">
        <v>355</v>
      </c>
      <c r="C256" s="5" t="s">
        <v>48</v>
      </c>
      <c r="D256" s="10">
        <v>12</v>
      </c>
      <c r="E256" s="10"/>
      <c r="F256" s="13">
        <v>630.42999999999995</v>
      </c>
      <c r="G256" s="13">
        <f t="shared" si="24"/>
        <v>812.12</v>
      </c>
      <c r="H256" s="13">
        <f>E256*G256</f>
        <v>0</v>
      </c>
      <c r="I256" s="75">
        <f t="shared" si="20"/>
        <v>6</v>
      </c>
    </row>
    <row r="257" spans="1:9">
      <c r="A257" s="7" t="s">
        <v>485</v>
      </c>
      <c r="B257" s="4" t="s">
        <v>439</v>
      </c>
      <c r="C257" s="5" t="s">
        <v>10</v>
      </c>
      <c r="D257" s="10">
        <v>9000</v>
      </c>
      <c r="E257" s="10">
        <v>4500</v>
      </c>
      <c r="F257" s="13">
        <v>5.05</v>
      </c>
      <c r="G257" s="13">
        <f t="shared" si="24"/>
        <v>6.51</v>
      </c>
      <c r="H257" s="13">
        <f>E257*G257</f>
        <v>29295</v>
      </c>
      <c r="I257" s="75">
        <f t="shared" si="20"/>
        <v>4500</v>
      </c>
    </row>
    <row r="258" spans="1:9">
      <c r="A258" s="7" t="s">
        <v>486</v>
      </c>
      <c r="B258" s="4" t="s">
        <v>440</v>
      </c>
      <c r="C258" s="5" t="s">
        <v>15</v>
      </c>
      <c r="D258" s="10">
        <v>1000</v>
      </c>
      <c r="E258" s="10">
        <v>500</v>
      </c>
      <c r="F258" s="13">
        <v>596.04999999999995</v>
      </c>
      <c r="G258" s="13">
        <f t="shared" si="24"/>
        <v>767.83</v>
      </c>
      <c r="H258" s="13">
        <f>E258*G258</f>
        <v>383915</v>
      </c>
      <c r="I258" s="75">
        <f t="shared" si="20"/>
        <v>500</v>
      </c>
    </row>
    <row r="259" spans="1:9">
      <c r="A259" s="7" t="s">
        <v>487</v>
      </c>
      <c r="B259" s="4" t="s">
        <v>441</v>
      </c>
      <c r="C259" s="5" t="s">
        <v>10</v>
      </c>
      <c r="D259" s="10">
        <v>250</v>
      </c>
      <c r="E259" s="10">
        <v>125</v>
      </c>
      <c r="F259" s="13">
        <v>22.52</v>
      </c>
      <c r="G259" s="13">
        <f t="shared" si="24"/>
        <v>29.01</v>
      </c>
      <c r="H259" s="13">
        <f>E259*G259</f>
        <v>3626.25</v>
      </c>
      <c r="I259" s="75">
        <f t="shared" si="20"/>
        <v>125</v>
      </c>
    </row>
    <row r="260" spans="1:9" ht="25.5">
      <c r="A260" s="7" t="s">
        <v>488</v>
      </c>
      <c r="B260" s="4" t="s">
        <v>442</v>
      </c>
      <c r="C260" s="5" t="s">
        <v>10</v>
      </c>
      <c r="D260" s="10">
        <f>4*1.1*50</f>
        <v>220</v>
      </c>
      <c r="E260" s="10">
        <v>110</v>
      </c>
      <c r="F260" s="13">
        <v>329.82</v>
      </c>
      <c r="G260" s="13">
        <f t="shared" si="24"/>
        <v>424.87</v>
      </c>
      <c r="H260" s="13">
        <f>E260*G260</f>
        <v>46735.7</v>
      </c>
      <c r="I260" s="75">
        <f t="shared" si="20"/>
        <v>110</v>
      </c>
    </row>
    <row r="261" spans="1:9" ht="51">
      <c r="A261" s="7" t="s">
        <v>489</v>
      </c>
      <c r="B261" s="4" t="s">
        <v>356</v>
      </c>
      <c r="C261" s="5" t="s">
        <v>10</v>
      </c>
      <c r="D261" s="10">
        <v>200</v>
      </c>
      <c r="E261" s="10">
        <v>100</v>
      </c>
      <c r="F261" s="13">
        <v>146.9</v>
      </c>
      <c r="G261" s="13">
        <f t="shared" si="24"/>
        <v>189.24</v>
      </c>
      <c r="H261" s="13">
        <f>E261*G261</f>
        <v>18924</v>
      </c>
      <c r="I261" s="75">
        <f t="shared" si="20"/>
        <v>100</v>
      </c>
    </row>
    <row r="262" spans="1:9" ht="25.5">
      <c r="A262" s="7" t="s">
        <v>490</v>
      </c>
      <c r="B262" s="4" t="s">
        <v>443</v>
      </c>
      <c r="C262" s="5" t="s">
        <v>48</v>
      </c>
      <c r="D262" s="10">
        <v>60</v>
      </c>
      <c r="E262" s="10">
        <v>30</v>
      </c>
      <c r="F262" s="13">
        <v>441.57</v>
      </c>
      <c r="G262" s="13">
        <f t="shared" si="24"/>
        <v>568.83000000000004</v>
      </c>
      <c r="H262" s="13">
        <f>E262*G262</f>
        <v>17064.900000000001</v>
      </c>
      <c r="I262" s="75">
        <f t="shared" si="20"/>
        <v>30</v>
      </c>
    </row>
    <row r="263" spans="1:9">
      <c r="A263" s="7" t="s">
        <v>491</v>
      </c>
      <c r="B263" s="4" t="s">
        <v>483</v>
      </c>
      <c r="C263" s="5" t="s">
        <v>15</v>
      </c>
      <c r="D263" s="10">
        <v>200</v>
      </c>
      <c r="E263" s="10">
        <v>100</v>
      </c>
      <c r="F263" s="13">
        <v>92.83</v>
      </c>
      <c r="G263" s="13">
        <f t="shared" si="24"/>
        <v>119.58</v>
      </c>
      <c r="H263" s="13">
        <f>E263*G263</f>
        <v>11958</v>
      </c>
      <c r="I263" s="75">
        <f t="shared" si="20"/>
        <v>100</v>
      </c>
    </row>
    <row r="264" spans="1:9">
      <c r="A264" s="7" t="s">
        <v>492</v>
      </c>
      <c r="B264" s="4" t="s">
        <v>493</v>
      </c>
      <c r="C264" s="5" t="s">
        <v>48</v>
      </c>
      <c r="D264" s="10">
        <v>6</v>
      </c>
      <c r="E264" s="10">
        <v>3</v>
      </c>
      <c r="F264" s="13">
        <v>25786.91</v>
      </c>
      <c r="G264" s="13">
        <f t="shared" si="24"/>
        <v>33218.699999999997</v>
      </c>
      <c r="H264" s="13">
        <f>E264*G264</f>
        <v>99656.1</v>
      </c>
      <c r="I264" s="75">
        <f t="shared" si="20"/>
        <v>3</v>
      </c>
    </row>
    <row r="265" spans="1:9">
      <c r="A265" s="87" t="s">
        <v>374</v>
      </c>
      <c r="B265" s="87"/>
      <c r="C265" s="87"/>
      <c r="D265" s="87"/>
      <c r="E265" s="87"/>
      <c r="F265" s="87"/>
      <c r="G265" s="87"/>
      <c r="H265" s="15">
        <f>SUM(H255:H264)</f>
        <v>634198.15</v>
      </c>
    </row>
    <row r="266" spans="1:9">
      <c r="A266" s="87" t="s">
        <v>375</v>
      </c>
      <c r="B266" s="87"/>
      <c r="C266" s="87"/>
      <c r="D266" s="87"/>
      <c r="E266" s="87"/>
      <c r="F266" s="87"/>
      <c r="G266" s="87"/>
      <c r="H266" s="15">
        <f>H265+H253+H243+H235+H221+H203+H190+H179+H170+H145+H102+H85+H80+H68+H58+H53+H45+H21</f>
        <v>5282297.72</v>
      </c>
    </row>
    <row r="279" spans="7:8">
      <c r="G279" s="14" t="s">
        <v>643</v>
      </c>
      <c r="H279" s="14">
        <v>5282297.72</v>
      </c>
    </row>
  </sheetData>
  <mergeCells count="27">
    <mergeCell ref="A21:G21"/>
    <mergeCell ref="A45:G45"/>
    <mergeCell ref="A53:G53"/>
    <mergeCell ref="A3:H3"/>
    <mergeCell ref="A4:H4"/>
    <mergeCell ref="A5:H5"/>
    <mergeCell ref="A7:H7"/>
    <mergeCell ref="A9:H9"/>
    <mergeCell ref="A11:H11"/>
    <mergeCell ref="A85:G85"/>
    <mergeCell ref="A102:G102"/>
    <mergeCell ref="A145:G145"/>
    <mergeCell ref="A58:G58"/>
    <mergeCell ref="A68:G68"/>
    <mergeCell ref="A80:G80"/>
    <mergeCell ref="A179:G179"/>
    <mergeCell ref="A190:G190"/>
    <mergeCell ref="A203:G203"/>
    <mergeCell ref="A157:G157"/>
    <mergeCell ref="A169:G169"/>
    <mergeCell ref="A170:G170"/>
    <mergeCell ref="A253:G253"/>
    <mergeCell ref="A265:G265"/>
    <mergeCell ref="A266:G266"/>
    <mergeCell ref="A221:G221"/>
    <mergeCell ref="A235:G235"/>
    <mergeCell ref="A243:G243"/>
  </mergeCells>
  <printOptions horizontalCentered="1"/>
  <pageMargins left="0.51181102362204722" right="0.51181102362204722" top="0.19685039370078741" bottom="0.43307086614173229" header="0.19685039370078741" footer="0.19685039370078741"/>
  <pageSetup paperSize="9" scale="56" fitToHeight="0" orientation="portrait" r:id="rId1"/>
  <headerFooter>
    <oddFooter>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3:Q107"/>
  <sheetViews>
    <sheetView tabSelected="1" view="pageBreakPreview" topLeftCell="A28" zoomScale="85" zoomScaleNormal="100" zoomScaleSheetLayoutView="85" workbookViewId="0">
      <selection activeCell="C72" sqref="C72"/>
    </sheetView>
  </sheetViews>
  <sheetFormatPr defaultRowHeight="15.75"/>
  <cols>
    <col min="1" max="1" width="5.125" style="34" customWidth="1"/>
    <col min="2" max="2" width="20.375" style="34" customWidth="1"/>
    <col min="3" max="3" width="14.375" style="34" bestFit="1" customWidth="1"/>
    <col min="4" max="15" width="14.5" style="34" customWidth="1"/>
    <col min="16" max="16" width="10.375" style="34" customWidth="1"/>
    <col min="17" max="17" width="8.125" style="34" customWidth="1"/>
    <col min="18" max="261" width="9" style="34"/>
    <col min="262" max="262" width="11.625" style="34" customWidth="1"/>
    <col min="263" max="263" width="5.125" style="34" customWidth="1"/>
    <col min="264" max="264" width="21.75" style="34" customWidth="1"/>
    <col min="265" max="265" width="12.5" style="34" customWidth="1"/>
    <col min="266" max="271" width="14.5" style="34" customWidth="1"/>
    <col min="272" max="272" width="10.375" style="34" customWidth="1"/>
    <col min="273" max="273" width="11.625" style="34" customWidth="1"/>
    <col min="274" max="517" width="9" style="34"/>
    <col min="518" max="518" width="11.625" style="34" customWidth="1"/>
    <col min="519" max="519" width="5.125" style="34" customWidth="1"/>
    <col min="520" max="520" width="21.75" style="34" customWidth="1"/>
    <col min="521" max="521" width="12.5" style="34" customWidth="1"/>
    <col min="522" max="527" width="14.5" style="34" customWidth="1"/>
    <col min="528" max="528" width="10.375" style="34" customWidth="1"/>
    <col min="529" max="529" width="11.625" style="34" customWidth="1"/>
    <col min="530" max="773" width="9" style="34"/>
    <col min="774" max="774" width="11.625" style="34" customWidth="1"/>
    <col min="775" max="775" width="5.125" style="34" customWidth="1"/>
    <col min="776" max="776" width="21.75" style="34" customWidth="1"/>
    <col min="777" max="777" width="12.5" style="34" customWidth="1"/>
    <col min="778" max="783" width="14.5" style="34" customWidth="1"/>
    <col min="784" max="784" width="10.375" style="34" customWidth="1"/>
    <col min="785" max="785" width="11.625" style="34" customWidth="1"/>
    <col min="786" max="1029" width="9" style="34"/>
    <col min="1030" max="1030" width="11.625" style="34" customWidth="1"/>
    <col min="1031" max="1031" width="5.125" style="34" customWidth="1"/>
    <col min="1032" max="1032" width="21.75" style="34" customWidth="1"/>
    <col min="1033" max="1033" width="12.5" style="34" customWidth="1"/>
    <col min="1034" max="1039" width="14.5" style="34" customWidth="1"/>
    <col min="1040" max="1040" width="10.375" style="34" customWidth="1"/>
    <col min="1041" max="1041" width="11.625" style="34" customWidth="1"/>
    <col min="1042" max="1285" width="9" style="34"/>
    <col min="1286" max="1286" width="11.625" style="34" customWidth="1"/>
    <col min="1287" max="1287" width="5.125" style="34" customWidth="1"/>
    <col min="1288" max="1288" width="21.75" style="34" customWidth="1"/>
    <col min="1289" max="1289" width="12.5" style="34" customWidth="1"/>
    <col min="1290" max="1295" width="14.5" style="34" customWidth="1"/>
    <col min="1296" max="1296" width="10.375" style="34" customWidth="1"/>
    <col min="1297" max="1297" width="11.625" style="34" customWidth="1"/>
    <col min="1298" max="1541" width="9" style="34"/>
    <col min="1542" max="1542" width="11.625" style="34" customWidth="1"/>
    <col min="1543" max="1543" width="5.125" style="34" customWidth="1"/>
    <col min="1544" max="1544" width="21.75" style="34" customWidth="1"/>
    <col min="1545" max="1545" width="12.5" style="34" customWidth="1"/>
    <col min="1546" max="1551" width="14.5" style="34" customWidth="1"/>
    <col min="1552" max="1552" width="10.375" style="34" customWidth="1"/>
    <col min="1553" max="1553" width="11.625" style="34" customWidth="1"/>
    <col min="1554" max="1797" width="9" style="34"/>
    <col min="1798" max="1798" width="11.625" style="34" customWidth="1"/>
    <col min="1799" max="1799" width="5.125" style="34" customWidth="1"/>
    <col min="1800" max="1800" width="21.75" style="34" customWidth="1"/>
    <col min="1801" max="1801" width="12.5" style="34" customWidth="1"/>
    <col min="1802" max="1807" width="14.5" style="34" customWidth="1"/>
    <col min="1808" max="1808" width="10.375" style="34" customWidth="1"/>
    <col min="1809" max="1809" width="11.625" style="34" customWidth="1"/>
    <col min="1810" max="2053" width="9" style="34"/>
    <col min="2054" max="2054" width="11.625" style="34" customWidth="1"/>
    <col min="2055" max="2055" width="5.125" style="34" customWidth="1"/>
    <col min="2056" max="2056" width="21.75" style="34" customWidth="1"/>
    <col min="2057" max="2057" width="12.5" style="34" customWidth="1"/>
    <col min="2058" max="2063" width="14.5" style="34" customWidth="1"/>
    <col min="2064" max="2064" width="10.375" style="34" customWidth="1"/>
    <col min="2065" max="2065" width="11.625" style="34" customWidth="1"/>
    <col min="2066" max="2309" width="9" style="34"/>
    <col min="2310" max="2310" width="11.625" style="34" customWidth="1"/>
    <col min="2311" max="2311" width="5.125" style="34" customWidth="1"/>
    <col min="2312" max="2312" width="21.75" style="34" customWidth="1"/>
    <col min="2313" max="2313" width="12.5" style="34" customWidth="1"/>
    <col min="2314" max="2319" width="14.5" style="34" customWidth="1"/>
    <col min="2320" max="2320" width="10.375" style="34" customWidth="1"/>
    <col min="2321" max="2321" width="11.625" style="34" customWidth="1"/>
    <col min="2322" max="2565" width="9" style="34"/>
    <col min="2566" max="2566" width="11.625" style="34" customWidth="1"/>
    <col min="2567" max="2567" width="5.125" style="34" customWidth="1"/>
    <col min="2568" max="2568" width="21.75" style="34" customWidth="1"/>
    <col min="2569" max="2569" width="12.5" style="34" customWidth="1"/>
    <col min="2570" max="2575" width="14.5" style="34" customWidth="1"/>
    <col min="2576" max="2576" width="10.375" style="34" customWidth="1"/>
    <col min="2577" max="2577" width="11.625" style="34" customWidth="1"/>
    <col min="2578" max="2821" width="9" style="34"/>
    <col min="2822" max="2822" width="11.625" style="34" customWidth="1"/>
    <col min="2823" max="2823" width="5.125" style="34" customWidth="1"/>
    <col min="2824" max="2824" width="21.75" style="34" customWidth="1"/>
    <col min="2825" max="2825" width="12.5" style="34" customWidth="1"/>
    <col min="2826" max="2831" width="14.5" style="34" customWidth="1"/>
    <col min="2832" max="2832" width="10.375" style="34" customWidth="1"/>
    <col min="2833" max="2833" width="11.625" style="34" customWidth="1"/>
    <col min="2834" max="3077" width="9" style="34"/>
    <col min="3078" max="3078" width="11.625" style="34" customWidth="1"/>
    <col min="3079" max="3079" width="5.125" style="34" customWidth="1"/>
    <col min="3080" max="3080" width="21.75" style="34" customWidth="1"/>
    <col min="3081" max="3081" width="12.5" style="34" customWidth="1"/>
    <col min="3082" max="3087" width="14.5" style="34" customWidth="1"/>
    <col min="3088" max="3088" width="10.375" style="34" customWidth="1"/>
    <col min="3089" max="3089" width="11.625" style="34" customWidth="1"/>
    <col min="3090" max="3333" width="9" style="34"/>
    <col min="3334" max="3334" width="11.625" style="34" customWidth="1"/>
    <col min="3335" max="3335" width="5.125" style="34" customWidth="1"/>
    <col min="3336" max="3336" width="21.75" style="34" customWidth="1"/>
    <col min="3337" max="3337" width="12.5" style="34" customWidth="1"/>
    <col min="3338" max="3343" width="14.5" style="34" customWidth="1"/>
    <col min="3344" max="3344" width="10.375" style="34" customWidth="1"/>
    <col min="3345" max="3345" width="11.625" style="34" customWidth="1"/>
    <col min="3346" max="3589" width="9" style="34"/>
    <col min="3590" max="3590" width="11.625" style="34" customWidth="1"/>
    <col min="3591" max="3591" width="5.125" style="34" customWidth="1"/>
    <col min="3592" max="3592" width="21.75" style="34" customWidth="1"/>
    <col min="3593" max="3593" width="12.5" style="34" customWidth="1"/>
    <col min="3594" max="3599" width="14.5" style="34" customWidth="1"/>
    <col min="3600" max="3600" width="10.375" style="34" customWidth="1"/>
    <col min="3601" max="3601" width="11.625" style="34" customWidth="1"/>
    <col min="3602" max="3845" width="9" style="34"/>
    <col min="3846" max="3846" width="11.625" style="34" customWidth="1"/>
    <col min="3847" max="3847" width="5.125" style="34" customWidth="1"/>
    <col min="3848" max="3848" width="21.75" style="34" customWidth="1"/>
    <col min="3849" max="3849" width="12.5" style="34" customWidth="1"/>
    <col min="3850" max="3855" width="14.5" style="34" customWidth="1"/>
    <col min="3856" max="3856" width="10.375" style="34" customWidth="1"/>
    <col min="3857" max="3857" width="11.625" style="34" customWidth="1"/>
    <col min="3858" max="4101" width="9" style="34"/>
    <col min="4102" max="4102" width="11.625" style="34" customWidth="1"/>
    <col min="4103" max="4103" width="5.125" style="34" customWidth="1"/>
    <col min="4104" max="4104" width="21.75" style="34" customWidth="1"/>
    <col min="4105" max="4105" width="12.5" style="34" customWidth="1"/>
    <col min="4106" max="4111" width="14.5" style="34" customWidth="1"/>
    <col min="4112" max="4112" width="10.375" style="34" customWidth="1"/>
    <col min="4113" max="4113" width="11.625" style="34" customWidth="1"/>
    <col min="4114" max="4357" width="9" style="34"/>
    <col min="4358" max="4358" width="11.625" style="34" customWidth="1"/>
    <col min="4359" max="4359" width="5.125" style="34" customWidth="1"/>
    <col min="4360" max="4360" width="21.75" style="34" customWidth="1"/>
    <col min="4361" max="4361" width="12.5" style="34" customWidth="1"/>
    <col min="4362" max="4367" width="14.5" style="34" customWidth="1"/>
    <col min="4368" max="4368" width="10.375" style="34" customWidth="1"/>
    <col min="4369" max="4369" width="11.625" style="34" customWidth="1"/>
    <col min="4370" max="4613" width="9" style="34"/>
    <col min="4614" max="4614" width="11.625" style="34" customWidth="1"/>
    <col min="4615" max="4615" width="5.125" style="34" customWidth="1"/>
    <col min="4616" max="4616" width="21.75" style="34" customWidth="1"/>
    <col min="4617" max="4617" width="12.5" style="34" customWidth="1"/>
    <col min="4618" max="4623" width="14.5" style="34" customWidth="1"/>
    <col min="4624" max="4624" width="10.375" style="34" customWidth="1"/>
    <col min="4625" max="4625" width="11.625" style="34" customWidth="1"/>
    <col min="4626" max="4869" width="9" style="34"/>
    <col min="4870" max="4870" width="11.625" style="34" customWidth="1"/>
    <col min="4871" max="4871" width="5.125" style="34" customWidth="1"/>
    <col min="4872" max="4872" width="21.75" style="34" customWidth="1"/>
    <col min="4873" max="4873" width="12.5" style="34" customWidth="1"/>
    <col min="4874" max="4879" width="14.5" style="34" customWidth="1"/>
    <col min="4880" max="4880" width="10.375" style="34" customWidth="1"/>
    <col min="4881" max="4881" width="11.625" style="34" customWidth="1"/>
    <col min="4882" max="5125" width="9" style="34"/>
    <col min="5126" max="5126" width="11.625" style="34" customWidth="1"/>
    <col min="5127" max="5127" width="5.125" style="34" customWidth="1"/>
    <col min="5128" max="5128" width="21.75" style="34" customWidth="1"/>
    <col min="5129" max="5129" width="12.5" style="34" customWidth="1"/>
    <col min="5130" max="5135" width="14.5" style="34" customWidth="1"/>
    <col min="5136" max="5136" width="10.375" style="34" customWidth="1"/>
    <col min="5137" max="5137" width="11.625" style="34" customWidth="1"/>
    <col min="5138" max="5381" width="9" style="34"/>
    <col min="5382" max="5382" width="11.625" style="34" customWidth="1"/>
    <col min="5383" max="5383" width="5.125" style="34" customWidth="1"/>
    <col min="5384" max="5384" width="21.75" style="34" customWidth="1"/>
    <col min="5385" max="5385" width="12.5" style="34" customWidth="1"/>
    <col min="5386" max="5391" width="14.5" style="34" customWidth="1"/>
    <col min="5392" max="5392" width="10.375" style="34" customWidth="1"/>
    <col min="5393" max="5393" width="11.625" style="34" customWidth="1"/>
    <col min="5394" max="5637" width="9" style="34"/>
    <col min="5638" max="5638" width="11.625" style="34" customWidth="1"/>
    <col min="5639" max="5639" width="5.125" style="34" customWidth="1"/>
    <col min="5640" max="5640" width="21.75" style="34" customWidth="1"/>
    <col min="5641" max="5641" width="12.5" style="34" customWidth="1"/>
    <col min="5642" max="5647" width="14.5" style="34" customWidth="1"/>
    <col min="5648" max="5648" width="10.375" style="34" customWidth="1"/>
    <col min="5649" max="5649" width="11.625" style="34" customWidth="1"/>
    <col min="5650" max="5893" width="9" style="34"/>
    <col min="5894" max="5894" width="11.625" style="34" customWidth="1"/>
    <col min="5895" max="5895" width="5.125" style="34" customWidth="1"/>
    <col min="5896" max="5896" width="21.75" style="34" customWidth="1"/>
    <col min="5897" max="5897" width="12.5" style="34" customWidth="1"/>
    <col min="5898" max="5903" width="14.5" style="34" customWidth="1"/>
    <col min="5904" max="5904" width="10.375" style="34" customWidth="1"/>
    <col min="5905" max="5905" width="11.625" style="34" customWidth="1"/>
    <col min="5906" max="6149" width="9" style="34"/>
    <col min="6150" max="6150" width="11.625" style="34" customWidth="1"/>
    <col min="6151" max="6151" width="5.125" style="34" customWidth="1"/>
    <col min="6152" max="6152" width="21.75" style="34" customWidth="1"/>
    <col min="6153" max="6153" width="12.5" style="34" customWidth="1"/>
    <col min="6154" max="6159" width="14.5" style="34" customWidth="1"/>
    <col min="6160" max="6160" width="10.375" style="34" customWidth="1"/>
    <col min="6161" max="6161" width="11.625" style="34" customWidth="1"/>
    <col min="6162" max="6405" width="9" style="34"/>
    <col min="6406" max="6406" width="11.625" style="34" customWidth="1"/>
    <col min="6407" max="6407" width="5.125" style="34" customWidth="1"/>
    <col min="6408" max="6408" width="21.75" style="34" customWidth="1"/>
    <col min="6409" max="6409" width="12.5" style="34" customWidth="1"/>
    <col min="6410" max="6415" width="14.5" style="34" customWidth="1"/>
    <col min="6416" max="6416" width="10.375" style="34" customWidth="1"/>
    <col min="6417" max="6417" width="11.625" style="34" customWidth="1"/>
    <col min="6418" max="6661" width="9" style="34"/>
    <col min="6662" max="6662" width="11.625" style="34" customWidth="1"/>
    <col min="6663" max="6663" width="5.125" style="34" customWidth="1"/>
    <col min="6664" max="6664" width="21.75" style="34" customWidth="1"/>
    <col min="6665" max="6665" width="12.5" style="34" customWidth="1"/>
    <col min="6666" max="6671" width="14.5" style="34" customWidth="1"/>
    <col min="6672" max="6672" width="10.375" style="34" customWidth="1"/>
    <col min="6673" max="6673" width="11.625" style="34" customWidth="1"/>
    <col min="6674" max="6917" width="9" style="34"/>
    <col min="6918" max="6918" width="11.625" style="34" customWidth="1"/>
    <col min="6919" max="6919" width="5.125" style="34" customWidth="1"/>
    <col min="6920" max="6920" width="21.75" style="34" customWidth="1"/>
    <col min="6921" max="6921" width="12.5" style="34" customWidth="1"/>
    <col min="6922" max="6927" width="14.5" style="34" customWidth="1"/>
    <col min="6928" max="6928" width="10.375" style="34" customWidth="1"/>
    <col min="6929" max="6929" width="11.625" style="34" customWidth="1"/>
    <col min="6930" max="7173" width="9" style="34"/>
    <col min="7174" max="7174" width="11.625" style="34" customWidth="1"/>
    <col min="7175" max="7175" width="5.125" style="34" customWidth="1"/>
    <col min="7176" max="7176" width="21.75" style="34" customWidth="1"/>
    <col min="7177" max="7177" width="12.5" style="34" customWidth="1"/>
    <col min="7178" max="7183" width="14.5" style="34" customWidth="1"/>
    <col min="7184" max="7184" width="10.375" style="34" customWidth="1"/>
    <col min="7185" max="7185" width="11.625" style="34" customWidth="1"/>
    <col min="7186" max="7429" width="9" style="34"/>
    <col min="7430" max="7430" width="11.625" style="34" customWidth="1"/>
    <col min="7431" max="7431" width="5.125" style="34" customWidth="1"/>
    <col min="7432" max="7432" width="21.75" style="34" customWidth="1"/>
    <col min="7433" max="7433" width="12.5" style="34" customWidth="1"/>
    <col min="7434" max="7439" width="14.5" style="34" customWidth="1"/>
    <col min="7440" max="7440" width="10.375" style="34" customWidth="1"/>
    <col min="7441" max="7441" width="11.625" style="34" customWidth="1"/>
    <col min="7442" max="7685" width="9" style="34"/>
    <col min="7686" max="7686" width="11.625" style="34" customWidth="1"/>
    <col min="7687" max="7687" width="5.125" style="34" customWidth="1"/>
    <col min="7688" max="7688" width="21.75" style="34" customWidth="1"/>
    <col min="7689" max="7689" width="12.5" style="34" customWidth="1"/>
    <col min="7690" max="7695" width="14.5" style="34" customWidth="1"/>
    <col min="7696" max="7696" width="10.375" style="34" customWidth="1"/>
    <col min="7697" max="7697" width="11.625" style="34" customWidth="1"/>
    <col min="7698" max="7941" width="9" style="34"/>
    <col min="7942" max="7942" width="11.625" style="34" customWidth="1"/>
    <col min="7943" max="7943" width="5.125" style="34" customWidth="1"/>
    <col min="7944" max="7944" width="21.75" style="34" customWidth="1"/>
    <col min="7945" max="7945" width="12.5" style="34" customWidth="1"/>
    <col min="7946" max="7951" width="14.5" style="34" customWidth="1"/>
    <col min="7952" max="7952" width="10.375" style="34" customWidth="1"/>
    <col min="7953" max="7953" width="11.625" style="34" customWidth="1"/>
    <col min="7954" max="8197" width="9" style="34"/>
    <col min="8198" max="8198" width="11.625" style="34" customWidth="1"/>
    <col min="8199" max="8199" width="5.125" style="34" customWidth="1"/>
    <col min="8200" max="8200" width="21.75" style="34" customWidth="1"/>
    <col min="8201" max="8201" width="12.5" style="34" customWidth="1"/>
    <col min="8202" max="8207" width="14.5" style="34" customWidth="1"/>
    <col min="8208" max="8208" width="10.375" style="34" customWidth="1"/>
    <col min="8209" max="8209" width="11.625" style="34" customWidth="1"/>
    <col min="8210" max="8453" width="9" style="34"/>
    <col min="8454" max="8454" width="11.625" style="34" customWidth="1"/>
    <col min="8455" max="8455" width="5.125" style="34" customWidth="1"/>
    <col min="8456" max="8456" width="21.75" style="34" customWidth="1"/>
    <col min="8457" max="8457" width="12.5" style="34" customWidth="1"/>
    <col min="8458" max="8463" width="14.5" style="34" customWidth="1"/>
    <col min="8464" max="8464" width="10.375" style="34" customWidth="1"/>
    <col min="8465" max="8465" width="11.625" style="34" customWidth="1"/>
    <col min="8466" max="8709" width="9" style="34"/>
    <col min="8710" max="8710" width="11.625" style="34" customWidth="1"/>
    <col min="8711" max="8711" width="5.125" style="34" customWidth="1"/>
    <col min="8712" max="8712" width="21.75" style="34" customWidth="1"/>
    <col min="8713" max="8713" width="12.5" style="34" customWidth="1"/>
    <col min="8714" max="8719" width="14.5" style="34" customWidth="1"/>
    <col min="8720" max="8720" width="10.375" style="34" customWidth="1"/>
    <col min="8721" max="8721" width="11.625" style="34" customWidth="1"/>
    <col min="8722" max="8965" width="9" style="34"/>
    <col min="8966" max="8966" width="11.625" style="34" customWidth="1"/>
    <col min="8967" max="8967" width="5.125" style="34" customWidth="1"/>
    <col min="8968" max="8968" width="21.75" style="34" customWidth="1"/>
    <col min="8969" max="8969" width="12.5" style="34" customWidth="1"/>
    <col min="8970" max="8975" width="14.5" style="34" customWidth="1"/>
    <col min="8976" max="8976" width="10.375" style="34" customWidth="1"/>
    <col min="8977" max="8977" width="11.625" style="34" customWidth="1"/>
    <col min="8978" max="9221" width="9" style="34"/>
    <col min="9222" max="9222" width="11.625" style="34" customWidth="1"/>
    <col min="9223" max="9223" width="5.125" style="34" customWidth="1"/>
    <col min="9224" max="9224" width="21.75" style="34" customWidth="1"/>
    <col min="9225" max="9225" width="12.5" style="34" customWidth="1"/>
    <col min="9226" max="9231" width="14.5" style="34" customWidth="1"/>
    <col min="9232" max="9232" width="10.375" style="34" customWidth="1"/>
    <col min="9233" max="9233" width="11.625" style="34" customWidth="1"/>
    <col min="9234" max="9477" width="9" style="34"/>
    <col min="9478" max="9478" width="11.625" style="34" customWidth="1"/>
    <col min="9479" max="9479" width="5.125" style="34" customWidth="1"/>
    <col min="9480" max="9480" width="21.75" style="34" customWidth="1"/>
    <col min="9481" max="9481" width="12.5" style="34" customWidth="1"/>
    <col min="9482" max="9487" width="14.5" style="34" customWidth="1"/>
    <col min="9488" max="9488" width="10.375" style="34" customWidth="1"/>
    <col min="9489" max="9489" width="11.625" style="34" customWidth="1"/>
    <col min="9490" max="9733" width="9" style="34"/>
    <col min="9734" max="9734" width="11.625" style="34" customWidth="1"/>
    <col min="9735" max="9735" width="5.125" style="34" customWidth="1"/>
    <col min="9736" max="9736" width="21.75" style="34" customWidth="1"/>
    <col min="9737" max="9737" width="12.5" style="34" customWidth="1"/>
    <col min="9738" max="9743" width="14.5" style="34" customWidth="1"/>
    <col min="9744" max="9744" width="10.375" style="34" customWidth="1"/>
    <col min="9745" max="9745" width="11.625" style="34" customWidth="1"/>
    <col min="9746" max="9989" width="9" style="34"/>
    <col min="9990" max="9990" width="11.625" style="34" customWidth="1"/>
    <col min="9991" max="9991" width="5.125" style="34" customWidth="1"/>
    <col min="9992" max="9992" width="21.75" style="34" customWidth="1"/>
    <col min="9993" max="9993" width="12.5" style="34" customWidth="1"/>
    <col min="9994" max="9999" width="14.5" style="34" customWidth="1"/>
    <col min="10000" max="10000" width="10.375" style="34" customWidth="1"/>
    <col min="10001" max="10001" width="11.625" style="34" customWidth="1"/>
    <col min="10002" max="10245" width="9" style="34"/>
    <col min="10246" max="10246" width="11.625" style="34" customWidth="1"/>
    <col min="10247" max="10247" width="5.125" style="34" customWidth="1"/>
    <col min="10248" max="10248" width="21.75" style="34" customWidth="1"/>
    <col min="10249" max="10249" width="12.5" style="34" customWidth="1"/>
    <col min="10250" max="10255" width="14.5" style="34" customWidth="1"/>
    <col min="10256" max="10256" width="10.375" style="34" customWidth="1"/>
    <col min="10257" max="10257" width="11.625" style="34" customWidth="1"/>
    <col min="10258" max="10501" width="9" style="34"/>
    <col min="10502" max="10502" width="11.625" style="34" customWidth="1"/>
    <col min="10503" max="10503" width="5.125" style="34" customWidth="1"/>
    <col min="10504" max="10504" width="21.75" style="34" customWidth="1"/>
    <col min="10505" max="10505" width="12.5" style="34" customWidth="1"/>
    <col min="10506" max="10511" width="14.5" style="34" customWidth="1"/>
    <col min="10512" max="10512" width="10.375" style="34" customWidth="1"/>
    <col min="10513" max="10513" width="11.625" style="34" customWidth="1"/>
    <col min="10514" max="10757" width="9" style="34"/>
    <col min="10758" max="10758" width="11.625" style="34" customWidth="1"/>
    <col min="10759" max="10759" width="5.125" style="34" customWidth="1"/>
    <col min="10760" max="10760" width="21.75" style="34" customWidth="1"/>
    <col min="10761" max="10761" width="12.5" style="34" customWidth="1"/>
    <col min="10762" max="10767" width="14.5" style="34" customWidth="1"/>
    <col min="10768" max="10768" width="10.375" style="34" customWidth="1"/>
    <col min="10769" max="10769" width="11.625" style="34" customWidth="1"/>
    <col min="10770" max="11013" width="9" style="34"/>
    <col min="11014" max="11014" width="11.625" style="34" customWidth="1"/>
    <col min="11015" max="11015" width="5.125" style="34" customWidth="1"/>
    <col min="11016" max="11016" width="21.75" style="34" customWidth="1"/>
    <col min="11017" max="11017" width="12.5" style="34" customWidth="1"/>
    <col min="11018" max="11023" width="14.5" style="34" customWidth="1"/>
    <col min="11024" max="11024" width="10.375" style="34" customWidth="1"/>
    <col min="11025" max="11025" width="11.625" style="34" customWidth="1"/>
    <col min="11026" max="11269" width="9" style="34"/>
    <col min="11270" max="11270" width="11.625" style="34" customWidth="1"/>
    <col min="11271" max="11271" width="5.125" style="34" customWidth="1"/>
    <col min="11272" max="11272" width="21.75" style="34" customWidth="1"/>
    <col min="11273" max="11273" width="12.5" style="34" customWidth="1"/>
    <col min="11274" max="11279" width="14.5" style="34" customWidth="1"/>
    <col min="11280" max="11280" width="10.375" style="34" customWidth="1"/>
    <col min="11281" max="11281" width="11.625" style="34" customWidth="1"/>
    <col min="11282" max="11525" width="9" style="34"/>
    <col min="11526" max="11526" width="11.625" style="34" customWidth="1"/>
    <col min="11527" max="11527" width="5.125" style="34" customWidth="1"/>
    <col min="11528" max="11528" width="21.75" style="34" customWidth="1"/>
    <col min="11529" max="11529" width="12.5" style="34" customWidth="1"/>
    <col min="11530" max="11535" width="14.5" style="34" customWidth="1"/>
    <col min="11536" max="11536" width="10.375" style="34" customWidth="1"/>
    <col min="11537" max="11537" width="11.625" style="34" customWidth="1"/>
    <col min="11538" max="11781" width="9" style="34"/>
    <col min="11782" max="11782" width="11.625" style="34" customWidth="1"/>
    <col min="11783" max="11783" width="5.125" style="34" customWidth="1"/>
    <col min="11784" max="11784" width="21.75" style="34" customWidth="1"/>
    <col min="11785" max="11785" width="12.5" style="34" customWidth="1"/>
    <col min="11786" max="11791" width="14.5" style="34" customWidth="1"/>
    <col min="11792" max="11792" width="10.375" style="34" customWidth="1"/>
    <col min="11793" max="11793" width="11.625" style="34" customWidth="1"/>
    <col min="11794" max="12037" width="9" style="34"/>
    <col min="12038" max="12038" width="11.625" style="34" customWidth="1"/>
    <col min="12039" max="12039" width="5.125" style="34" customWidth="1"/>
    <col min="12040" max="12040" width="21.75" style="34" customWidth="1"/>
    <col min="12041" max="12041" width="12.5" style="34" customWidth="1"/>
    <col min="12042" max="12047" width="14.5" style="34" customWidth="1"/>
    <col min="12048" max="12048" width="10.375" style="34" customWidth="1"/>
    <col min="12049" max="12049" width="11.625" style="34" customWidth="1"/>
    <col min="12050" max="12293" width="9" style="34"/>
    <col min="12294" max="12294" width="11.625" style="34" customWidth="1"/>
    <col min="12295" max="12295" width="5.125" style="34" customWidth="1"/>
    <col min="12296" max="12296" width="21.75" style="34" customWidth="1"/>
    <col min="12297" max="12297" width="12.5" style="34" customWidth="1"/>
    <col min="12298" max="12303" width="14.5" style="34" customWidth="1"/>
    <col min="12304" max="12304" width="10.375" style="34" customWidth="1"/>
    <col min="12305" max="12305" width="11.625" style="34" customWidth="1"/>
    <col min="12306" max="12549" width="9" style="34"/>
    <col min="12550" max="12550" width="11.625" style="34" customWidth="1"/>
    <col min="12551" max="12551" width="5.125" style="34" customWidth="1"/>
    <col min="12552" max="12552" width="21.75" style="34" customWidth="1"/>
    <col min="12553" max="12553" width="12.5" style="34" customWidth="1"/>
    <col min="12554" max="12559" width="14.5" style="34" customWidth="1"/>
    <col min="12560" max="12560" width="10.375" style="34" customWidth="1"/>
    <col min="12561" max="12561" width="11.625" style="34" customWidth="1"/>
    <col min="12562" max="12805" width="9" style="34"/>
    <col min="12806" max="12806" width="11.625" style="34" customWidth="1"/>
    <col min="12807" max="12807" width="5.125" style="34" customWidth="1"/>
    <col min="12808" max="12808" width="21.75" style="34" customWidth="1"/>
    <col min="12809" max="12809" width="12.5" style="34" customWidth="1"/>
    <col min="12810" max="12815" width="14.5" style="34" customWidth="1"/>
    <col min="12816" max="12816" width="10.375" style="34" customWidth="1"/>
    <col min="12817" max="12817" width="11.625" style="34" customWidth="1"/>
    <col min="12818" max="13061" width="9" style="34"/>
    <col min="13062" max="13062" width="11.625" style="34" customWidth="1"/>
    <col min="13063" max="13063" width="5.125" style="34" customWidth="1"/>
    <col min="13064" max="13064" width="21.75" style="34" customWidth="1"/>
    <col min="13065" max="13065" width="12.5" style="34" customWidth="1"/>
    <col min="13066" max="13071" width="14.5" style="34" customWidth="1"/>
    <col min="13072" max="13072" width="10.375" style="34" customWidth="1"/>
    <col min="13073" max="13073" width="11.625" style="34" customWidth="1"/>
    <col min="13074" max="13317" width="9" style="34"/>
    <col min="13318" max="13318" width="11.625" style="34" customWidth="1"/>
    <col min="13319" max="13319" width="5.125" style="34" customWidth="1"/>
    <col min="13320" max="13320" width="21.75" style="34" customWidth="1"/>
    <col min="13321" max="13321" width="12.5" style="34" customWidth="1"/>
    <col min="13322" max="13327" width="14.5" style="34" customWidth="1"/>
    <col min="13328" max="13328" width="10.375" style="34" customWidth="1"/>
    <col min="13329" max="13329" width="11.625" style="34" customWidth="1"/>
    <col min="13330" max="13573" width="9" style="34"/>
    <col min="13574" max="13574" width="11.625" style="34" customWidth="1"/>
    <col min="13575" max="13575" width="5.125" style="34" customWidth="1"/>
    <col min="13576" max="13576" width="21.75" style="34" customWidth="1"/>
    <col min="13577" max="13577" width="12.5" style="34" customWidth="1"/>
    <col min="13578" max="13583" width="14.5" style="34" customWidth="1"/>
    <col min="13584" max="13584" width="10.375" style="34" customWidth="1"/>
    <col min="13585" max="13585" width="11.625" style="34" customWidth="1"/>
    <col min="13586" max="13829" width="9" style="34"/>
    <col min="13830" max="13830" width="11.625" style="34" customWidth="1"/>
    <col min="13831" max="13831" width="5.125" style="34" customWidth="1"/>
    <col min="13832" max="13832" width="21.75" style="34" customWidth="1"/>
    <col min="13833" max="13833" width="12.5" style="34" customWidth="1"/>
    <col min="13834" max="13839" width="14.5" style="34" customWidth="1"/>
    <col min="13840" max="13840" width="10.375" style="34" customWidth="1"/>
    <col min="13841" max="13841" width="11.625" style="34" customWidth="1"/>
    <col min="13842" max="14085" width="9" style="34"/>
    <col min="14086" max="14086" width="11.625" style="34" customWidth="1"/>
    <col min="14087" max="14087" width="5.125" style="34" customWidth="1"/>
    <col min="14088" max="14088" width="21.75" style="34" customWidth="1"/>
    <col min="14089" max="14089" width="12.5" style="34" customWidth="1"/>
    <col min="14090" max="14095" width="14.5" style="34" customWidth="1"/>
    <col min="14096" max="14096" width="10.375" style="34" customWidth="1"/>
    <col min="14097" max="14097" width="11.625" style="34" customWidth="1"/>
    <col min="14098" max="14341" width="9" style="34"/>
    <col min="14342" max="14342" width="11.625" style="34" customWidth="1"/>
    <col min="14343" max="14343" width="5.125" style="34" customWidth="1"/>
    <col min="14344" max="14344" width="21.75" style="34" customWidth="1"/>
    <col min="14345" max="14345" width="12.5" style="34" customWidth="1"/>
    <col min="14346" max="14351" width="14.5" style="34" customWidth="1"/>
    <col min="14352" max="14352" width="10.375" style="34" customWidth="1"/>
    <col min="14353" max="14353" width="11.625" style="34" customWidth="1"/>
    <col min="14354" max="14597" width="9" style="34"/>
    <col min="14598" max="14598" width="11.625" style="34" customWidth="1"/>
    <col min="14599" max="14599" width="5.125" style="34" customWidth="1"/>
    <col min="14600" max="14600" width="21.75" style="34" customWidth="1"/>
    <col min="14601" max="14601" width="12.5" style="34" customWidth="1"/>
    <col min="14602" max="14607" width="14.5" style="34" customWidth="1"/>
    <col min="14608" max="14608" width="10.375" style="34" customWidth="1"/>
    <col min="14609" max="14609" width="11.625" style="34" customWidth="1"/>
    <col min="14610" max="14853" width="9" style="34"/>
    <col min="14854" max="14854" width="11.625" style="34" customWidth="1"/>
    <col min="14855" max="14855" width="5.125" style="34" customWidth="1"/>
    <col min="14856" max="14856" width="21.75" style="34" customWidth="1"/>
    <col min="14857" max="14857" width="12.5" style="34" customWidth="1"/>
    <col min="14858" max="14863" width="14.5" style="34" customWidth="1"/>
    <col min="14864" max="14864" width="10.375" style="34" customWidth="1"/>
    <col min="14865" max="14865" width="11.625" style="34" customWidth="1"/>
    <col min="14866" max="15109" width="9" style="34"/>
    <col min="15110" max="15110" width="11.625" style="34" customWidth="1"/>
    <col min="15111" max="15111" width="5.125" style="34" customWidth="1"/>
    <col min="15112" max="15112" width="21.75" style="34" customWidth="1"/>
    <col min="15113" max="15113" width="12.5" style="34" customWidth="1"/>
    <col min="15114" max="15119" width="14.5" style="34" customWidth="1"/>
    <col min="15120" max="15120" width="10.375" style="34" customWidth="1"/>
    <col min="15121" max="15121" width="11.625" style="34" customWidth="1"/>
    <col min="15122" max="15365" width="9" style="34"/>
    <col min="15366" max="15366" width="11.625" style="34" customWidth="1"/>
    <col min="15367" max="15367" width="5.125" style="34" customWidth="1"/>
    <col min="15368" max="15368" width="21.75" style="34" customWidth="1"/>
    <col min="15369" max="15369" width="12.5" style="34" customWidth="1"/>
    <col min="15370" max="15375" width="14.5" style="34" customWidth="1"/>
    <col min="15376" max="15376" width="10.375" style="34" customWidth="1"/>
    <col min="15377" max="15377" width="11.625" style="34" customWidth="1"/>
    <col min="15378" max="15621" width="9" style="34"/>
    <col min="15622" max="15622" width="11.625" style="34" customWidth="1"/>
    <col min="15623" max="15623" width="5.125" style="34" customWidth="1"/>
    <col min="15624" max="15624" width="21.75" style="34" customWidth="1"/>
    <col min="15625" max="15625" width="12.5" style="34" customWidth="1"/>
    <col min="15626" max="15631" width="14.5" style="34" customWidth="1"/>
    <col min="15632" max="15632" width="10.375" style="34" customWidth="1"/>
    <col min="15633" max="15633" width="11.625" style="34" customWidth="1"/>
    <col min="15634" max="15877" width="9" style="34"/>
    <col min="15878" max="15878" width="11.625" style="34" customWidth="1"/>
    <col min="15879" max="15879" width="5.125" style="34" customWidth="1"/>
    <col min="15880" max="15880" width="21.75" style="34" customWidth="1"/>
    <col min="15881" max="15881" width="12.5" style="34" customWidth="1"/>
    <col min="15882" max="15887" width="14.5" style="34" customWidth="1"/>
    <col min="15888" max="15888" width="10.375" style="34" customWidth="1"/>
    <col min="15889" max="15889" width="11.625" style="34" customWidth="1"/>
    <col min="15890" max="16133" width="9" style="34"/>
    <col min="16134" max="16134" width="11.625" style="34" customWidth="1"/>
    <col min="16135" max="16135" width="5.125" style="34" customWidth="1"/>
    <col min="16136" max="16136" width="21.75" style="34" customWidth="1"/>
    <col min="16137" max="16137" width="12.5" style="34" customWidth="1"/>
    <col min="16138" max="16143" width="14.5" style="34" customWidth="1"/>
    <col min="16144" max="16144" width="10.375" style="34" customWidth="1"/>
    <col min="16145" max="16145" width="11.625" style="34" customWidth="1"/>
    <col min="16146" max="16384" width="9" style="34"/>
  </cols>
  <sheetData>
    <row r="3" spans="1:17">
      <c r="A3" s="106" t="s">
        <v>593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35"/>
    </row>
    <row r="4" spans="1:17">
      <c r="A4" s="107" t="s">
        <v>594</v>
      </c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36"/>
    </row>
    <row r="5" spans="1:17">
      <c r="A5" s="106" t="s">
        <v>595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35"/>
    </row>
    <row r="7" spans="1:17" ht="31.5" customHeight="1">
      <c r="A7" s="109" t="s">
        <v>640</v>
      </c>
      <c r="B7" s="109"/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76"/>
    </row>
    <row r="8" spans="1:17" ht="8.1" customHeight="1"/>
    <row r="9" spans="1:17" ht="21.95" customHeight="1">
      <c r="A9" s="108" t="s">
        <v>596</v>
      </c>
      <c r="B9" s="108"/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37"/>
    </row>
    <row r="10" spans="1:17" ht="8.1" customHeight="1">
      <c r="A10" s="38"/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9"/>
      <c r="Q10" s="39"/>
    </row>
    <row r="11" spans="1:17" ht="12.75" customHeight="1">
      <c r="A11" s="101" t="s">
        <v>597</v>
      </c>
      <c r="B11" s="105" t="s">
        <v>598</v>
      </c>
      <c r="C11" s="105"/>
      <c r="D11" s="98" t="s">
        <v>599</v>
      </c>
      <c r="E11" s="98" t="s">
        <v>600</v>
      </c>
      <c r="F11" s="98" t="s">
        <v>601</v>
      </c>
      <c r="G11" s="98" t="s">
        <v>602</v>
      </c>
      <c r="H11" s="98" t="s">
        <v>603</v>
      </c>
      <c r="I11" s="98" t="s">
        <v>604</v>
      </c>
      <c r="J11" s="98" t="s">
        <v>632</v>
      </c>
      <c r="K11" s="98" t="s">
        <v>633</v>
      </c>
      <c r="L11" s="98" t="s">
        <v>634</v>
      </c>
      <c r="M11" s="98" t="s">
        <v>635</v>
      </c>
      <c r="N11" s="98" t="s">
        <v>636</v>
      </c>
      <c r="O11" s="98" t="s">
        <v>637</v>
      </c>
      <c r="P11" s="101" t="s">
        <v>605</v>
      </c>
    </row>
    <row r="12" spans="1:17" ht="12" customHeight="1">
      <c r="A12" s="101"/>
      <c r="B12" s="105"/>
      <c r="C12" s="105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101"/>
    </row>
    <row r="13" spans="1:17" ht="10.5" hidden="1" customHeight="1">
      <c r="A13" s="89">
        <v>1</v>
      </c>
      <c r="B13" s="102" t="s">
        <v>606</v>
      </c>
      <c r="C13" s="40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101"/>
    </row>
    <row r="14" spans="1:17" ht="3.95" hidden="1" customHeight="1">
      <c r="A14" s="89"/>
      <c r="B14" s="102"/>
      <c r="C14" s="40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101"/>
    </row>
    <row r="15" spans="1:17" ht="9.9499999999999993" hidden="1" customHeight="1">
      <c r="A15" s="89"/>
      <c r="B15" s="102"/>
      <c r="C15" s="40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101"/>
    </row>
    <row r="16" spans="1:17" ht="12.95" customHeight="1">
      <c r="A16" s="89"/>
      <c r="B16" s="101" t="s">
        <v>607</v>
      </c>
      <c r="C16" s="101" t="s">
        <v>608</v>
      </c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101"/>
    </row>
    <row r="17" spans="1:17" ht="12.95" customHeight="1">
      <c r="A17" s="89"/>
      <c r="B17" s="103"/>
      <c r="C17" s="104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1"/>
    </row>
    <row r="18" spans="1:17" ht="11.1" customHeight="1">
      <c r="A18" s="91" t="s">
        <v>609</v>
      </c>
      <c r="B18" s="92" t="s">
        <v>8</v>
      </c>
      <c r="C18" s="94">
        <f>'Orçamento PARA 2ª CONTRATAÇÃO'!H21</f>
        <v>139356.70000000001</v>
      </c>
      <c r="D18" s="63">
        <v>0.13569999999999999</v>
      </c>
      <c r="E18" s="63">
        <v>0.1048</v>
      </c>
      <c r="F18" s="63">
        <v>0.1</v>
      </c>
      <c r="G18" s="63">
        <v>0.32979999999999998</v>
      </c>
      <c r="H18" s="63">
        <v>0.32969999999999999</v>
      </c>
      <c r="I18" s="63"/>
      <c r="J18" s="63"/>
      <c r="K18" s="63"/>
      <c r="L18" s="63"/>
      <c r="M18" s="63"/>
      <c r="N18" s="63"/>
      <c r="O18" s="63"/>
      <c r="P18" s="95">
        <f>C18/$C$72</f>
        <v>2.64E-2</v>
      </c>
    </row>
    <row r="19" spans="1:17" ht="3.95" customHeight="1">
      <c r="A19" s="89"/>
      <c r="B19" s="93"/>
      <c r="C19" s="94"/>
      <c r="D19" s="68"/>
      <c r="E19" s="68"/>
      <c r="F19" s="68"/>
      <c r="G19" s="68"/>
      <c r="H19" s="68"/>
      <c r="I19" s="131"/>
      <c r="J19" s="131"/>
      <c r="K19" s="131"/>
      <c r="L19" s="131"/>
      <c r="M19" s="131"/>
      <c r="N19" s="131"/>
      <c r="O19" s="131"/>
      <c r="P19" s="95"/>
    </row>
    <row r="20" spans="1:17" ht="11.1" customHeight="1">
      <c r="A20" s="89"/>
      <c r="B20" s="93"/>
      <c r="C20" s="94"/>
      <c r="D20" s="64">
        <f>D18*C18</f>
        <v>18910.7</v>
      </c>
      <c r="E20" s="64">
        <f>E18*C18</f>
        <v>14604.58</v>
      </c>
      <c r="F20" s="64">
        <f>F18*C18</f>
        <v>13935.67</v>
      </c>
      <c r="G20" s="64">
        <f>G18*C18</f>
        <v>45959.839999999997</v>
      </c>
      <c r="H20" s="64">
        <f>H18*C18</f>
        <v>45945.9</v>
      </c>
      <c r="I20" s="64">
        <f>I18*C18</f>
        <v>0</v>
      </c>
      <c r="J20" s="64">
        <f>J18*C18</f>
        <v>0</v>
      </c>
      <c r="K20" s="64">
        <f>K18*C18</f>
        <v>0</v>
      </c>
      <c r="L20" s="64">
        <f>L18*C18</f>
        <v>0</v>
      </c>
      <c r="M20" s="64">
        <f>M18*C18</f>
        <v>0</v>
      </c>
      <c r="N20" s="64">
        <f>N18*C18</f>
        <v>0</v>
      </c>
      <c r="O20" s="64">
        <f>O18*C18</f>
        <v>0</v>
      </c>
      <c r="P20" s="95"/>
      <c r="Q20" s="41"/>
    </row>
    <row r="21" spans="1:17" ht="11.1" customHeight="1">
      <c r="A21" s="91" t="s">
        <v>610</v>
      </c>
      <c r="B21" s="92" t="s">
        <v>20</v>
      </c>
      <c r="C21" s="96">
        <f>'Orçamento PARA 2ª CONTRATAÇÃO'!H45</f>
        <v>292052.75</v>
      </c>
      <c r="D21" s="63">
        <v>7.6899999999999996E-2</v>
      </c>
      <c r="E21" s="63">
        <v>8.2299999999999998E-2</v>
      </c>
      <c r="F21" s="63">
        <v>8.2600000000000007E-2</v>
      </c>
      <c r="G21" s="63">
        <v>8.2699999999999996E-2</v>
      </c>
      <c r="H21" s="63">
        <v>8.2100000000000006E-2</v>
      </c>
      <c r="I21" s="63">
        <v>8.2500000000000004E-2</v>
      </c>
      <c r="J21" s="63">
        <v>8.3099999999999993E-2</v>
      </c>
      <c r="K21" s="63">
        <v>8.6900000000000005E-2</v>
      </c>
      <c r="L21" s="63">
        <v>8.5400000000000004E-2</v>
      </c>
      <c r="M21" s="63">
        <v>9.1200000000000003E-2</v>
      </c>
      <c r="N21" s="63">
        <v>9.0300000000000005E-2</v>
      </c>
      <c r="O21" s="63">
        <v>7.3999999999999996E-2</v>
      </c>
      <c r="P21" s="95">
        <f t="shared" ref="P21" si="0">C21/$C$72</f>
        <v>5.5300000000000002E-2</v>
      </c>
    </row>
    <row r="22" spans="1:17" ht="3.95" customHeight="1">
      <c r="A22" s="89"/>
      <c r="B22" s="93"/>
      <c r="C22" s="97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95"/>
    </row>
    <row r="23" spans="1:17" ht="11.1" customHeight="1">
      <c r="A23" s="89"/>
      <c r="B23" s="93"/>
      <c r="C23" s="97"/>
      <c r="D23" s="64">
        <f>D21*C21</f>
        <v>22458.86</v>
      </c>
      <c r="E23" s="64">
        <f>E21*C21</f>
        <v>24035.94</v>
      </c>
      <c r="F23" s="64">
        <f>F21*C21</f>
        <v>24123.56</v>
      </c>
      <c r="G23" s="64">
        <f>G21*C21</f>
        <v>24152.76</v>
      </c>
      <c r="H23" s="64">
        <f>H21*C21</f>
        <v>23977.53</v>
      </c>
      <c r="I23" s="64">
        <f>I21*C21</f>
        <v>24094.35</v>
      </c>
      <c r="J23" s="64">
        <f>J21*C21</f>
        <v>24269.58</v>
      </c>
      <c r="K23" s="64">
        <f>K21*C21</f>
        <v>25379.38</v>
      </c>
      <c r="L23" s="64">
        <f>L21*C21</f>
        <v>24941.3</v>
      </c>
      <c r="M23" s="64">
        <f>M21*C21</f>
        <v>26635.21</v>
      </c>
      <c r="N23" s="64">
        <f>N21*C21</f>
        <v>26372.36</v>
      </c>
      <c r="O23" s="64">
        <f>O21*C21</f>
        <v>21611.9</v>
      </c>
      <c r="P23" s="95"/>
    </row>
    <row r="24" spans="1:17" ht="11.1" customHeight="1">
      <c r="A24" s="91" t="s">
        <v>611</v>
      </c>
      <c r="B24" s="92" t="s">
        <v>57</v>
      </c>
      <c r="C24" s="94">
        <f>'Orçamento PARA 2ª CONTRATAÇÃO'!H53</f>
        <v>277767.75</v>
      </c>
      <c r="D24" s="63">
        <v>0.1</v>
      </c>
      <c r="E24" s="63">
        <v>0.1</v>
      </c>
      <c r="F24" s="63">
        <v>0.08</v>
      </c>
      <c r="G24" s="63">
        <v>0.08</v>
      </c>
      <c r="H24" s="63">
        <v>0.08</v>
      </c>
      <c r="I24" s="63">
        <v>0.08</v>
      </c>
      <c r="J24" s="63">
        <v>0.08</v>
      </c>
      <c r="K24" s="63">
        <v>0.08</v>
      </c>
      <c r="L24" s="63">
        <v>0.08</v>
      </c>
      <c r="M24" s="63">
        <v>0.08</v>
      </c>
      <c r="N24" s="63">
        <v>0.08</v>
      </c>
      <c r="O24" s="63">
        <v>0.08</v>
      </c>
      <c r="P24" s="95">
        <f t="shared" ref="P24:P69" si="1">C24/$C$72</f>
        <v>5.2600000000000001E-2</v>
      </c>
    </row>
    <row r="25" spans="1:17" ht="3.95" customHeight="1">
      <c r="A25" s="89"/>
      <c r="B25" s="93"/>
      <c r="C25" s="94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95"/>
    </row>
    <row r="26" spans="1:17" ht="11.1" customHeight="1">
      <c r="A26" s="89"/>
      <c r="B26" s="93"/>
      <c r="C26" s="94"/>
      <c r="D26" s="64">
        <f>D24*C24</f>
        <v>27776.78</v>
      </c>
      <c r="E26" s="64">
        <f>E24*C24</f>
        <v>27776.78</v>
      </c>
      <c r="F26" s="64">
        <f>F24*C24</f>
        <v>22221.42</v>
      </c>
      <c r="G26" s="64">
        <f>G24*C24</f>
        <v>22221.42</v>
      </c>
      <c r="H26" s="64">
        <f>H24*C24</f>
        <v>22221.42</v>
      </c>
      <c r="I26" s="64">
        <f>I24*C24</f>
        <v>22221.42</v>
      </c>
      <c r="J26" s="64">
        <f>J24*C24</f>
        <v>22221.42</v>
      </c>
      <c r="K26" s="64">
        <f>K24*C24</f>
        <v>22221.42</v>
      </c>
      <c r="L26" s="64">
        <f>L24*C24</f>
        <v>22221.42</v>
      </c>
      <c r="M26" s="64">
        <f>M24*C24</f>
        <v>22221.42</v>
      </c>
      <c r="N26" s="64">
        <f>N24*C24</f>
        <v>22221.42</v>
      </c>
      <c r="O26" s="64">
        <f>O24*C24</f>
        <v>22221.42</v>
      </c>
      <c r="P26" s="95"/>
    </row>
    <row r="27" spans="1:17" ht="10.5" customHeight="1">
      <c r="A27" s="91" t="s">
        <v>612</v>
      </c>
      <c r="B27" s="92" t="s">
        <v>68</v>
      </c>
      <c r="C27" s="94">
        <f>'Orçamento PARA 2ª CONTRATAÇÃO'!H58</f>
        <v>209448.5</v>
      </c>
      <c r="D27" s="63">
        <v>0.09</v>
      </c>
      <c r="E27" s="63">
        <v>0.09</v>
      </c>
      <c r="F27" s="63">
        <v>0.09</v>
      </c>
      <c r="G27" s="63">
        <v>0.09</v>
      </c>
      <c r="H27" s="63">
        <v>0.08</v>
      </c>
      <c r="I27" s="63">
        <v>0.08</v>
      </c>
      <c r="J27" s="63">
        <v>0.08</v>
      </c>
      <c r="K27" s="63">
        <v>0.08</v>
      </c>
      <c r="L27" s="63">
        <v>0.08</v>
      </c>
      <c r="M27" s="63">
        <v>0.08</v>
      </c>
      <c r="N27" s="63">
        <v>0.08</v>
      </c>
      <c r="O27" s="63">
        <v>0.08</v>
      </c>
      <c r="P27" s="95">
        <f t="shared" si="1"/>
        <v>3.9699999999999999E-2</v>
      </c>
    </row>
    <row r="28" spans="1:17" ht="3.75" customHeight="1">
      <c r="A28" s="89"/>
      <c r="B28" s="93"/>
      <c r="C28" s="94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95"/>
    </row>
    <row r="29" spans="1:17" ht="11.1" customHeight="1">
      <c r="A29" s="89"/>
      <c r="B29" s="93"/>
      <c r="C29" s="94"/>
      <c r="D29" s="64">
        <f>D27*C27</f>
        <v>18850.37</v>
      </c>
      <c r="E29" s="64">
        <f>E27*C27</f>
        <v>18850.37</v>
      </c>
      <c r="F29" s="64">
        <f>F27*C27</f>
        <v>18850.37</v>
      </c>
      <c r="G29" s="64">
        <f>G27*C27</f>
        <v>18850.37</v>
      </c>
      <c r="H29" s="64">
        <f>H27*C27</f>
        <v>16755.88</v>
      </c>
      <c r="I29" s="64">
        <f>I27*C27</f>
        <v>16755.88</v>
      </c>
      <c r="J29" s="64">
        <f>J27*C27</f>
        <v>16755.88</v>
      </c>
      <c r="K29" s="64">
        <f>K27*C27</f>
        <v>16755.88</v>
      </c>
      <c r="L29" s="64">
        <f>L27*C27</f>
        <v>16755.88</v>
      </c>
      <c r="M29" s="64">
        <f>M27*C27</f>
        <v>16755.88</v>
      </c>
      <c r="N29" s="64">
        <f>N27*C27</f>
        <v>16755.88</v>
      </c>
      <c r="O29" s="64">
        <f>O27*C27</f>
        <v>16755.88</v>
      </c>
      <c r="P29" s="95"/>
    </row>
    <row r="30" spans="1:17" ht="11.1" customHeight="1">
      <c r="A30" s="91" t="s">
        <v>613</v>
      </c>
      <c r="B30" s="92" t="s">
        <v>73</v>
      </c>
      <c r="C30" s="94">
        <f>'Orçamento PARA 2ª CONTRATAÇÃO'!H68</f>
        <v>293595.3</v>
      </c>
      <c r="D30" s="63">
        <v>0.09</v>
      </c>
      <c r="E30" s="63">
        <v>0.09</v>
      </c>
      <c r="F30" s="63">
        <v>0.09</v>
      </c>
      <c r="G30" s="63">
        <v>0.09</v>
      </c>
      <c r="H30" s="63">
        <v>0.08</v>
      </c>
      <c r="I30" s="63">
        <v>0.08</v>
      </c>
      <c r="J30" s="63">
        <v>0.08</v>
      </c>
      <c r="K30" s="63">
        <v>0.08</v>
      </c>
      <c r="L30" s="63">
        <v>0.08</v>
      </c>
      <c r="M30" s="63">
        <v>0.08</v>
      </c>
      <c r="N30" s="63">
        <v>0.08</v>
      </c>
      <c r="O30" s="63">
        <v>0.08</v>
      </c>
      <c r="P30" s="95">
        <f t="shared" si="1"/>
        <v>5.5599999999999997E-2</v>
      </c>
    </row>
    <row r="31" spans="1:17" ht="3.95" customHeight="1">
      <c r="A31" s="89"/>
      <c r="B31" s="93"/>
      <c r="C31" s="94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95"/>
    </row>
    <row r="32" spans="1:17" ht="11.1" customHeight="1">
      <c r="A32" s="89"/>
      <c r="B32" s="93"/>
      <c r="C32" s="94"/>
      <c r="D32" s="64">
        <f>D30*C30</f>
        <v>26423.58</v>
      </c>
      <c r="E32" s="64">
        <f>E30*C30</f>
        <v>26423.58</v>
      </c>
      <c r="F32" s="64">
        <f>F30*C30</f>
        <v>26423.58</v>
      </c>
      <c r="G32" s="64">
        <f>G30*C30</f>
        <v>26423.58</v>
      </c>
      <c r="H32" s="64">
        <f>H30*C30</f>
        <v>23487.62</v>
      </c>
      <c r="I32" s="64">
        <f>I30*C30</f>
        <v>23487.62</v>
      </c>
      <c r="J32" s="64">
        <f>J30*C30</f>
        <v>23487.62</v>
      </c>
      <c r="K32" s="64">
        <f>K30*C30</f>
        <v>23487.62</v>
      </c>
      <c r="L32" s="64">
        <f>L30*C30</f>
        <v>23487.62</v>
      </c>
      <c r="M32" s="64">
        <f>M30*C30</f>
        <v>23487.62</v>
      </c>
      <c r="N32" s="64">
        <f>N30*C30</f>
        <v>23487.62</v>
      </c>
      <c r="O32" s="64">
        <f>O30*C30</f>
        <v>23487.62</v>
      </c>
      <c r="P32" s="95"/>
      <c r="Q32" s="41"/>
    </row>
    <row r="33" spans="1:17" ht="11.1" customHeight="1">
      <c r="A33" s="91" t="s">
        <v>614</v>
      </c>
      <c r="B33" s="92" t="s">
        <v>86</v>
      </c>
      <c r="C33" s="94">
        <f>'Orçamento PARA 2ª CONTRATAÇÃO'!H80</f>
        <v>560658.69999999995</v>
      </c>
      <c r="D33" s="63">
        <v>0.09</v>
      </c>
      <c r="E33" s="63">
        <v>0.09</v>
      </c>
      <c r="F33" s="63">
        <v>0.09</v>
      </c>
      <c r="G33" s="63">
        <v>0.09</v>
      </c>
      <c r="H33" s="63">
        <v>0.09</v>
      </c>
      <c r="I33" s="63">
        <v>0.09</v>
      </c>
      <c r="J33" s="63">
        <v>0.09</v>
      </c>
      <c r="K33" s="63">
        <v>0.09</v>
      </c>
      <c r="L33" s="63">
        <v>7.0000000000000007E-2</v>
      </c>
      <c r="M33" s="63">
        <v>7.0000000000000007E-2</v>
      </c>
      <c r="N33" s="63">
        <v>7.0000000000000007E-2</v>
      </c>
      <c r="O33" s="63">
        <v>7.0000000000000007E-2</v>
      </c>
      <c r="P33" s="95">
        <f t="shared" si="1"/>
        <v>0.1061</v>
      </c>
    </row>
    <row r="34" spans="1:17" ht="3.95" customHeight="1">
      <c r="A34" s="89"/>
      <c r="B34" s="93"/>
      <c r="C34" s="94"/>
      <c r="D34" s="68"/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95"/>
    </row>
    <row r="35" spans="1:17" ht="11.1" customHeight="1">
      <c r="A35" s="89"/>
      <c r="B35" s="93"/>
      <c r="C35" s="94"/>
      <c r="D35" s="64">
        <f>D33*C33</f>
        <v>50459.28</v>
      </c>
      <c r="E35" s="64">
        <f>E33*C33</f>
        <v>50459.28</v>
      </c>
      <c r="F35" s="64">
        <f>F33*C33</f>
        <v>50459.28</v>
      </c>
      <c r="G35" s="64">
        <f>G33*C33</f>
        <v>50459.28</v>
      </c>
      <c r="H35" s="64">
        <f>H33*C33</f>
        <v>50459.28</v>
      </c>
      <c r="I35" s="64">
        <f>I33*C33</f>
        <v>50459.28</v>
      </c>
      <c r="J35" s="64">
        <f>J33*C33</f>
        <v>50459.28</v>
      </c>
      <c r="K35" s="64">
        <f>K33*C33</f>
        <v>50459.28</v>
      </c>
      <c r="L35" s="64">
        <f>L33*C33</f>
        <v>39246.11</v>
      </c>
      <c r="M35" s="64">
        <f>M33*C33</f>
        <v>39246.11</v>
      </c>
      <c r="N35" s="64">
        <f>N33*C33</f>
        <v>39246.11</v>
      </c>
      <c r="O35" s="64">
        <f>O33*C33</f>
        <v>39246.11</v>
      </c>
      <c r="P35" s="95"/>
      <c r="Q35" s="41"/>
    </row>
    <row r="36" spans="1:17" ht="11.1" customHeight="1">
      <c r="A36" s="91" t="s">
        <v>615</v>
      </c>
      <c r="B36" s="92" t="s">
        <v>97</v>
      </c>
      <c r="C36" s="96">
        <f>'Orçamento PARA 2ª CONTRATAÇÃO'!H85</f>
        <v>161500</v>
      </c>
      <c r="D36" s="63">
        <v>0.09</v>
      </c>
      <c r="E36" s="63">
        <v>0.09</v>
      </c>
      <c r="F36" s="63">
        <v>0.09</v>
      </c>
      <c r="G36" s="63">
        <v>0.09</v>
      </c>
      <c r="H36" s="63">
        <v>0.09</v>
      </c>
      <c r="I36" s="63">
        <v>0.09</v>
      </c>
      <c r="J36" s="63">
        <v>7.0000000000000007E-2</v>
      </c>
      <c r="K36" s="63">
        <v>7.0000000000000007E-2</v>
      </c>
      <c r="L36" s="63">
        <v>0.08</v>
      </c>
      <c r="M36" s="63">
        <v>0.08</v>
      </c>
      <c r="N36" s="63">
        <v>0.08</v>
      </c>
      <c r="O36" s="63">
        <v>0.08</v>
      </c>
      <c r="P36" s="95">
        <f t="shared" si="1"/>
        <v>3.0599999999999999E-2</v>
      </c>
    </row>
    <row r="37" spans="1:17" ht="3.95" customHeight="1">
      <c r="A37" s="89"/>
      <c r="B37" s="93"/>
      <c r="C37" s="96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95"/>
    </row>
    <row r="38" spans="1:17" ht="11.1" customHeight="1">
      <c r="A38" s="89"/>
      <c r="B38" s="93"/>
      <c r="C38" s="96"/>
      <c r="D38" s="64">
        <f>D36*C36</f>
        <v>14535</v>
      </c>
      <c r="E38" s="64">
        <f>E36*C36</f>
        <v>14535</v>
      </c>
      <c r="F38" s="64">
        <f>F36*C36</f>
        <v>14535</v>
      </c>
      <c r="G38" s="64">
        <f>G36*C36</f>
        <v>14535</v>
      </c>
      <c r="H38" s="64">
        <f>H36*C36</f>
        <v>14535</v>
      </c>
      <c r="I38" s="64">
        <f>I36*C36</f>
        <v>14535</v>
      </c>
      <c r="J38" s="64">
        <f>J36*C36</f>
        <v>11305</v>
      </c>
      <c r="K38" s="64">
        <f>K36*C36</f>
        <v>11305</v>
      </c>
      <c r="L38" s="64">
        <f>L36*C36</f>
        <v>12920</v>
      </c>
      <c r="M38" s="64">
        <f>M36*C36</f>
        <v>12920</v>
      </c>
      <c r="N38" s="64">
        <f>N36*C36</f>
        <v>12920</v>
      </c>
      <c r="O38" s="64">
        <f>O36*C36</f>
        <v>12920</v>
      </c>
      <c r="P38" s="95"/>
      <c r="Q38" s="41"/>
    </row>
    <row r="39" spans="1:17" ht="11.1" customHeight="1">
      <c r="A39" s="91" t="s">
        <v>616</v>
      </c>
      <c r="B39" s="92" t="s">
        <v>103</v>
      </c>
      <c r="C39" s="96">
        <f>'Orçamento PARA 2ª CONTRATAÇÃO'!H102</f>
        <v>505415.78</v>
      </c>
      <c r="D39" s="63">
        <v>0.09</v>
      </c>
      <c r="E39" s="63">
        <v>0.09</v>
      </c>
      <c r="F39" s="63">
        <v>0.09</v>
      </c>
      <c r="G39" s="63">
        <v>0.09</v>
      </c>
      <c r="H39" s="63">
        <v>0.09</v>
      </c>
      <c r="I39" s="63">
        <v>0.09</v>
      </c>
      <c r="J39" s="63">
        <v>7.0000000000000007E-2</v>
      </c>
      <c r="K39" s="63">
        <v>7.0000000000000007E-2</v>
      </c>
      <c r="L39" s="63">
        <v>0.08</v>
      </c>
      <c r="M39" s="63">
        <v>0.08</v>
      </c>
      <c r="N39" s="63">
        <v>0.08</v>
      </c>
      <c r="O39" s="63">
        <v>0.08</v>
      </c>
      <c r="P39" s="95">
        <f t="shared" si="1"/>
        <v>9.5699999999999993E-2</v>
      </c>
      <c r="Q39" s="41"/>
    </row>
    <row r="40" spans="1:17" ht="3.75" customHeight="1">
      <c r="A40" s="89"/>
      <c r="B40" s="93"/>
      <c r="C40" s="96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95"/>
      <c r="Q40" s="41"/>
    </row>
    <row r="41" spans="1:17" ht="11.1" customHeight="1">
      <c r="A41" s="89"/>
      <c r="B41" s="93"/>
      <c r="C41" s="96"/>
      <c r="D41" s="64">
        <f>D39*C39</f>
        <v>45487.42</v>
      </c>
      <c r="E41" s="64">
        <f>E39*C39</f>
        <v>45487.42</v>
      </c>
      <c r="F41" s="64">
        <f>F39*C39</f>
        <v>45487.42</v>
      </c>
      <c r="G41" s="64">
        <f>G39*C39</f>
        <v>45487.42</v>
      </c>
      <c r="H41" s="64">
        <f>H39*C39</f>
        <v>45487.42</v>
      </c>
      <c r="I41" s="64">
        <f>I39*C39</f>
        <v>45487.42</v>
      </c>
      <c r="J41" s="64">
        <f>J39*C39</f>
        <v>35379.1</v>
      </c>
      <c r="K41" s="64">
        <f>K39*C39</f>
        <v>35379.1</v>
      </c>
      <c r="L41" s="64">
        <f>L39*C39</f>
        <v>40433.26</v>
      </c>
      <c r="M41" s="64">
        <f>M39*C39</f>
        <v>40433.26</v>
      </c>
      <c r="N41" s="64">
        <f>N39*C39</f>
        <v>40433.26</v>
      </c>
      <c r="O41" s="64">
        <f>O39*C39</f>
        <v>40433.26</v>
      </c>
      <c r="P41" s="95"/>
      <c r="Q41" s="41"/>
    </row>
    <row r="42" spans="1:17" ht="11.1" customHeight="1">
      <c r="A42" s="91" t="s">
        <v>617</v>
      </c>
      <c r="B42" s="92" t="s">
        <v>134</v>
      </c>
      <c r="C42" s="96">
        <f>'Orçamento PARA 2ª CONTRATAÇÃO'!H145</f>
        <v>307105.65000000002</v>
      </c>
      <c r="D42" s="63">
        <v>8.7499999999999994E-2</v>
      </c>
      <c r="E42" s="63">
        <v>8.7499999999999994E-2</v>
      </c>
      <c r="F42" s="63">
        <v>8.2500000000000004E-2</v>
      </c>
      <c r="G42" s="63">
        <v>8.2500000000000004E-2</v>
      </c>
      <c r="H42" s="63">
        <v>8.5000000000000006E-2</v>
      </c>
      <c r="I42" s="63">
        <v>8.5000000000000006E-2</v>
      </c>
      <c r="J42" s="63">
        <v>8.5000000000000006E-2</v>
      </c>
      <c r="K42" s="63">
        <v>8.5000000000000006E-2</v>
      </c>
      <c r="L42" s="63">
        <v>0.08</v>
      </c>
      <c r="M42" s="63">
        <v>0.08</v>
      </c>
      <c r="N42" s="63">
        <v>0.08</v>
      </c>
      <c r="O42" s="63">
        <v>0.08</v>
      </c>
      <c r="P42" s="95">
        <f t="shared" si="1"/>
        <v>5.8099999999999999E-2</v>
      </c>
      <c r="Q42" s="41"/>
    </row>
    <row r="43" spans="1:17" ht="3.75" customHeight="1">
      <c r="A43" s="89"/>
      <c r="B43" s="93"/>
      <c r="C43" s="96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95"/>
      <c r="Q43" s="41"/>
    </row>
    <row r="44" spans="1:17" ht="11.1" customHeight="1">
      <c r="A44" s="89"/>
      <c r="B44" s="93"/>
      <c r="C44" s="96"/>
      <c r="D44" s="64">
        <f>D42*C42</f>
        <v>26871.74</v>
      </c>
      <c r="E44" s="64">
        <f>E42*C42</f>
        <v>26871.74</v>
      </c>
      <c r="F44" s="64">
        <f>F42*C42</f>
        <v>25336.22</v>
      </c>
      <c r="G44" s="64">
        <f>G42*C42</f>
        <v>25336.22</v>
      </c>
      <c r="H44" s="64">
        <f>H42*C42</f>
        <v>26103.98</v>
      </c>
      <c r="I44" s="64">
        <f>I42*C42</f>
        <v>26103.98</v>
      </c>
      <c r="J44" s="64">
        <f>J42*C42</f>
        <v>26103.98</v>
      </c>
      <c r="K44" s="64">
        <f>K42*C42</f>
        <v>26103.98</v>
      </c>
      <c r="L44" s="64">
        <f>L42*C42</f>
        <v>24568.45</v>
      </c>
      <c r="M44" s="64">
        <f>M42*C42</f>
        <v>24568.45</v>
      </c>
      <c r="N44" s="64">
        <f>N42*C42</f>
        <v>24568.45</v>
      </c>
      <c r="O44" s="64">
        <f>O42*C42</f>
        <v>24568.45</v>
      </c>
      <c r="P44" s="95"/>
      <c r="Q44" s="41"/>
    </row>
    <row r="45" spans="1:17" ht="11.1" customHeight="1">
      <c r="A45" s="91" t="s">
        <v>618</v>
      </c>
      <c r="B45" s="92" t="s">
        <v>213</v>
      </c>
      <c r="C45" s="96">
        <f>'Orçamento PARA 2ª CONTRATAÇÃO'!H170</f>
        <v>355244.56</v>
      </c>
      <c r="D45" s="63">
        <v>8.1199999999999994E-2</v>
      </c>
      <c r="E45" s="63">
        <v>9.8799999999999999E-2</v>
      </c>
      <c r="F45" s="63">
        <v>8.1199999999999994E-2</v>
      </c>
      <c r="G45" s="63">
        <v>9.8799999999999999E-2</v>
      </c>
      <c r="H45" s="63">
        <v>7.1199999999999999E-2</v>
      </c>
      <c r="I45" s="63">
        <v>8.8800000000000004E-2</v>
      </c>
      <c r="J45" s="63">
        <v>7.1199999999999999E-2</v>
      </c>
      <c r="K45" s="63">
        <v>8.8800000000000004E-2</v>
      </c>
      <c r="L45" s="63">
        <v>7.1199999999999999E-2</v>
      </c>
      <c r="M45" s="63">
        <v>8.8800000000000004E-2</v>
      </c>
      <c r="N45" s="63">
        <v>0.08</v>
      </c>
      <c r="O45" s="63">
        <v>0.08</v>
      </c>
      <c r="P45" s="95">
        <f t="shared" si="1"/>
        <v>6.7299999999999999E-2</v>
      </c>
      <c r="Q45" s="41"/>
    </row>
    <row r="46" spans="1:17" ht="3.75" customHeight="1">
      <c r="A46" s="89"/>
      <c r="B46" s="93"/>
      <c r="C46" s="96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95"/>
      <c r="Q46" s="41"/>
    </row>
    <row r="47" spans="1:17" ht="11.1" customHeight="1">
      <c r="A47" s="89"/>
      <c r="B47" s="93"/>
      <c r="C47" s="96"/>
      <c r="D47" s="64">
        <f>D45*C45</f>
        <v>28845.86</v>
      </c>
      <c r="E47" s="64">
        <f>E45*C45</f>
        <v>35098.160000000003</v>
      </c>
      <c r="F47" s="64">
        <f>F45*C45</f>
        <v>28845.86</v>
      </c>
      <c r="G47" s="64">
        <f>G45*C45</f>
        <v>35098.160000000003</v>
      </c>
      <c r="H47" s="64">
        <f>H45*C45</f>
        <v>25293.41</v>
      </c>
      <c r="I47" s="64">
        <f>I45*C45</f>
        <v>31545.72</v>
      </c>
      <c r="J47" s="64">
        <f>J45*C45</f>
        <v>25293.41</v>
      </c>
      <c r="K47" s="64">
        <f>K45*C45</f>
        <v>31545.72</v>
      </c>
      <c r="L47" s="64">
        <f>L45*C45</f>
        <v>25293.41</v>
      </c>
      <c r="M47" s="64">
        <f>M45*C45</f>
        <v>31545.72</v>
      </c>
      <c r="N47" s="64">
        <f>N45*C45</f>
        <v>28419.56</v>
      </c>
      <c r="O47" s="64">
        <f>O45*C45</f>
        <v>28419.56</v>
      </c>
      <c r="P47" s="95"/>
      <c r="Q47" s="41"/>
    </row>
    <row r="48" spans="1:17" ht="11.1" customHeight="1">
      <c r="A48" s="91" t="s">
        <v>619</v>
      </c>
      <c r="B48" s="92" t="s">
        <v>252</v>
      </c>
      <c r="C48" s="96">
        <f>'Orçamento PARA 2ª CONTRATAÇÃO'!H179</f>
        <v>215992</v>
      </c>
      <c r="D48" s="63">
        <v>0.09</v>
      </c>
      <c r="E48" s="63">
        <v>0.09</v>
      </c>
      <c r="F48" s="63">
        <v>0.09</v>
      </c>
      <c r="G48" s="63">
        <v>0.09</v>
      </c>
      <c r="H48" s="63">
        <v>0.08</v>
      </c>
      <c r="I48" s="63">
        <v>0.08</v>
      </c>
      <c r="J48" s="63">
        <v>0.08</v>
      </c>
      <c r="K48" s="63">
        <v>0.08</v>
      </c>
      <c r="L48" s="63">
        <v>0.08</v>
      </c>
      <c r="M48" s="63">
        <v>0.08</v>
      </c>
      <c r="N48" s="63">
        <v>0.08</v>
      </c>
      <c r="O48" s="63">
        <v>0.08</v>
      </c>
      <c r="P48" s="95">
        <f t="shared" si="1"/>
        <v>4.0899999999999999E-2</v>
      </c>
      <c r="Q48" s="41"/>
    </row>
    <row r="49" spans="1:17" ht="3.75" customHeight="1">
      <c r="A49" s="89"/>
      <c r="B49" s="93"/>
      <c r="C49" s="96"/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8"/>
      <c r="P49" s="95"/>
      <c r="Q49" s="41"/>
    </row>
    <row r="50" spans="1:17" ht="11.1" customHeight="1">
      <c r="A50" s="89"/>
      <c r="B50" s="93"/>
      <c r="C50" s="96"/>
      <c r="D50" s="64">
        <f>D48*C48</f>
        <v>19439.28</v>
      </c>
      <c r="E50" s="64">
        <f>E48*C48</f>
        <v>19439.28</v>
      </c>
      <c r="F50" s="64">
        <f>F48*C48</f>
        <v>19439.28</v>
      </c>
      <c r="G50" s="64">
        <f>G48*C48</f>
        <v>19439.28</v>
      </c>
      <c r="H50" s="64">
        <f>H48*C48</f>
        <v>17279.36</v>
      </c>
      <c r="I50" s="64">
        <f>I48*C48</f>
        <v>17279.36</v>
      </c>
      <c r="J50" s="64">
        <f>J48*C48</f>
        <v>17279.36</v>
      </c>
      <c r="K50" s="64">
        <f>K48*C48</f>
        <v>17279.36</v>
      </c>
      <c r="L50" s="64">
        <f>L48*C48</f>
        <v>17279.36</v>
      </c>
      <c r="M50" s="64">
        <f>M48*C48</f>
        <v>17279.36</v>
      </c>
      <c r="N50" s="64">
        <f>N48*C48</f>
        <v>17279.36</v>
      </c>
      <c r="O50" s="64">
        <f>O48*C48</f>
        <v>17279.36</v>
      </c>
      <c r="P50" s="95"/>
      <c r="Q50" s="41"/>
    </row>
    <row r="51" spans="1:17" ht="11.1" customHeight="1">
      <c r="A51" s="91" t="s">
        <v>620</v>
      </c>
      <c r="B51" s="92" t="s">
        <v>267</v>
      </c>
      <c r="C51" s="94">
        <f>'Orçamento PARA 2ª CONTRATAÇÃO'!H190</f>
        <v>511388.75</v>
      </c>
      <c r="D51" s="63">
        <v>0.09</v>
      </c>
      <c r="E51" s="63">
        <v>0.09</v>
      </c>
      <c r="F51" s="63">
        <v>0.09</v>
      </c>
      <c r="G51" s="63">
        <v>0.09</v>
      </c>
      <c r="H51" s="63">
        <v>0.08</v>
      </c>
      <c r="I51" s="63">
        <v>0.08</v>
      </c>
      <c r="J51" s="63">
        <v>0.08</v>
      </c>
      <c r="K51" s="63">
        <v>0.08</v>
      </c>
      <c r="L51" s="63">
        <v>0.08</v>
      </c>
      <c r="M51" s="63">
        <v>0.08</v>
      </c>
      <c r="N51" s="63">
        <v>0.08</v>
      </c>
      <c r="O51" s="63">
        <v>0.08</v>
      </c>
      <c r="P51" s="95">
        <f t="shared" si="1"/>
        <v>9.6799999999999997E-2</v>
      </c>
    </row>
    <row r="52" spans="1:17" ht="3.95" customHeight="1">
      <c r="A52" s="89"/>
      <c r="B52" s="93"/>
      <c r="C52" s="94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95"/>
    </row>
    <row r="53" spans="1:17" ht="11.1" customHeight="1">
      <c r="A53" s="89"/>
      <c r="B53" s="93"/>
      <c r="C53" s="94"/>
      <c r="D53" s="64">
        <f>D51*C51</f>
        <v>46024.99</v>
      </c>
      <c r="E53" s="64">
        <f>E51*C51</f>
        <v>46024.99</v>
      </c>
      <c r="F53" s="64">
        <f>F51*C51</f>
        <v>46024.99</v>
      </c>
      <c r="G53" s="64">
        <f>G51*C51</f>
        <v>46024.99</v>
      </c>
      <c r="H53" s="64">
        <f>H51*C51</f>
        <v>40911.1</v>
      </c>
      <c r="I53" s="64">
        <f>I51*C51</f>
        <v>40911.1</v>
      </c>
      <c r="J53" s="64">
        <f>J51*C51</f>
        <v>40911.1</v>
      </c>
      <c r="K53" s="64">
        <f>K51*C51</f>
        <v>40911.1</v>
      </c>
      <c r="L53" s="64">
        <f>L51*C51</f>
        <v>40911.1</v>
      </c>
      <c r="M53" s="64">
        <f>M51*C51</f>
        <v>40911.1</v>
      </c>
      <c r="N53" s="64">
        <f>N51*C51</f>
        <v>40911.1</v>
      </c>
      <c r="O53" s="64">
        <f>O51*C51</f>
        <v>40911.1</v>
      </c>
      <c r="P53" s="95"/>
      <c r="Q53" s="41"/>
    </row>
    <row r="54" spans="1:17" ht="11.1" customHeight="1">
      <c r="A54" s="91" t="s">
        <v>626</v>
      </c>
      <c r="B54" s="92" t="s">
        <v>277</v>
      </c>
      <c r="C54" s="94">
        <f>'Orçamento PARA 2ª CONTRATAÇÃO'!H203</f>
        <v>547742.4</v>
      </c>
      <c r="D54" s="63">
        <v>0.09</v>
      </c>
      <c r="E54" s="63">
        <v>0.09</v>
      </c>
      <c r="F54" s="63">
        <v>0.09</v>
      </c>
      <c r="G54" s="63">
        <v>0.09</v>
      </c>
      <c r="H54" s="63">
        <v>0.09</v>
      </c>
      <c r="I54" s="63">
        <v>0.09</v>
      </c>
      <c r="J54" s="63">
        <v>7.0000000000000007E-2</v>
      </c>
      <c r="K54" s="63">
        <v>7.0000000000000007E-2</v>
      </c>
      <c r="L54" s="63">
        <v>0.08</v>
      </c>
      <c r="M54" s="63">
        <v>0.08</v>
      </c>
      <c r="N54" s="63">
        <v>0.08</v>
      </c>
      <c r="O54" s="63">
        <v>0.08</v>
      </c>
      <c r="P54" s="95">
        <f t="shared" si="1"/>
        <v>0.1037</v>
      </c>
    </row>
    <row r="55" spans="1:17" ht="3.95" customHeight="1">
      <c r="A55" s="89"/>
      <c r="B55" s="93"/>
      <c r="C55" s="94"/>
      <c r="D55" s="68"/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95"/>
    </row>
    <row r="56" spans="1:17" ht="11.1" customHeight="1">
      <c r="A56" s="89"/>
      <c r="B56" s="93"/>
      <c r="C56" s="94"/>
      <c r="D56" s="64">
        <f>D54*C54</f>
        <v>49296.82</v>
      </c>
      <c r="E56" s="64">
        <f>E54*C54</f>
        <v>49296.82</v>
      </c>
      <c r="F56" s="64">
        <f>F54*C54</f>
        <v>49296.82</v>
      </c>
      <c r="G56" s="64">
        <f>G54*C54</f>
        <v>49296.82</v>
      </c>
      <c r="H56" s="64">
        <f>H54*C54</f>
        <v>49296.82</v>
      </c>
      <c r="I56" s="64">
        <f>I54*C54</f>
        <v>49296.82</v>
      </c>
      <c r="J56" s="64">
        <f>J54*C54</f>
        <v>38341.97</v>
      </c>
      <c r="K56" s="64">
        <f>K54*C54</f>
        <v>38341.97</v>
      </c>
      <c r="L56" s="64">
        <f>L54*C54</f>
        <v>43819.39</v>
      </c>
      <c r="M56" s="64">
        <f>M54*C54</f>
        <v>43819.39</v>
      </c>
      <c r="N56" s="64">
        <f>N54*C54</f>
        <v>43819.39</v>
      </c>
      <c r="O56" s="64">
        <f>O54*C54</f>
        <v>43819.39</v>
      </c>
      <c r="P56" s="95"/>
      <c r="Q56" s="41"/>
    </row>
    <row r="57" spans="1:17" ht="11.1" customHeight="1">
      <c r="A57" s="91" t="s">
        <v>627</v>
      </c>
      <c r="B57" s="92" t="s">
        <v>296</v>
      </c>
      <c r="C57" s="96">
        <f>'Orçamento PARA 2ª CONTRATAÇÃO'!H221</f>
        <v>57737.38</v>
      </c>
      <c r="D57" s="63">
        <v>0.09</v>
      </c>
      <c r="E57" s="63">
        <v>0.09</v>
      </c>
      <c r="F57" s="63">
        <v>0.09</v>
      </c>
      <c r="G57" s="63">
        <v>0.09</v>
      </c>
      <c r="H57" s="63">
        <v>0.09</v>
      </c>
      <c r="I57" s="63">
        <v>0.09</v>
      </c>
      <c r="J57" s="63">
        <v>0.09</v>
      </c>
      <c r="K57" s="63">
        <v>0.09</v>
      </c>
      <c r="L57" s="63">
        <v>7.0000000000000007E-2</v>
      </c>
      <c r="M57" s="63">
        <v>7.0000000000000007E-2</v>
      </c>
      <c r="N57" s="63">
        <v>7.0000000000000007E-2</v>
      </c>
      <c r="O57" s="63">
        <v>7.0000000000000007E-2</v>
      </c>
      <c r="P57" s="95">
        <f t="shared" si="1"/>
        <v>1.09E-2</v>
      </c>
    </row>
    <row r="58" spans="1:17" ht="3.95" customHeight="1">
      <c r="A58" s="89"/>
      <c r="B58" s="93"/>
      <c r="C58" s="96"/>
      <c r="D58" s="68"/>
      <c r="E58" s="68"/>
      <c r="F58" s="68"/>
      <c r="G58" s="68"/>
      <c r="H58" s="68"/>
      <c r="I58" s="68"/>
      <c r="J58" s="68"/>
      <c r="K58" s="68"/>
      <c r="L58" s="68"/>
      <c r="M58" s="68"/>
      <c r="N58" s="68"/>
      <c r="O58" s="68"/>
      <c r="P58" s="95"/>
    </row>
    <row r="59" spans="1:17" ht="11.1" customHeight="1">
      <c r="A59" s="89"/>
      <c r="B59" s="93"/>
      <c r="C59" s="96"/>
      <c r="D59" s="64">
        <f>D57*C57</f>
        <v>5196.3599999999997</v>
      </c>
      <c r="E59" s="64">
        <f>E57*C57</f>
        <v>5196.3599999999997</v>
      </c>
      <c r="F59" s="64">
        <f>F57*C57</f>
        <v>5196.3599999999997</v>
      </c>
      <c r="G59" s="64">
        <f>G57*C57</f>
        <v>5196.3599999999997</v>
      </c>
      <c r="H59" s="64">
        <f>H57*C57</f>
        <v>5196.3599999999997</v>
      </c>
      <c r="I59" s="64">
        <f>I57*C57</f>
        <v>5196.3599999999997</v>
      </c>
      <c r="J59" s="64">
        <f>J57*C57</f>
        <v>5196.3599999999997</v>
      </c>
      <c r="K59" s="64">
        <f>K57*C57</f>
        <v>5196.3599999999997</v>
      </c>
      <c r="L59" s="64">
        <f>L57*C57</f>
        <v>4041.62</v>
      </c>
      <c r="M59" s="64">
        <f>M57*C57</f>
        <v>4041.62</v>
      </c>
      <c r="N59" s="64">
        <f>N57*C57</f>
        <v>4041.62</v>
      </c>
      <c r="O59" s="64">
        <f>O57*C57</f>
        <v>4041.62</v>
      </c>
      <c r="P59" s="95"/>
      <c r="Q59" s="41"/>
    </row>
    <row r="60" spans="1:17" ht="11.1" customHeight="1">
      <c r="A60" s="91" t="s">
        <v>628</v>
      </c>
      <c r="B60" s="92" t="s">
        <v>325</v>
      </c>
      <c r="C60" s="96">
        <f>'Orçamento PARA 2ª CONTRATAÇÃO'!H235</f>
        <v>81822.45</v>
      </c>
      <c r="D60" s="63">
        <v>0.09</v>
      </c>
      <c r="E60" s="63">
        <v>0.09</v>
      </c>
      <c r="F60" s="63">
        <v>0.09</v>
      </c>
      <c r="G60" s="63">
        <v>0.09</v>
      </c>
      <c r="H60" s="63">
        <v>0.08</v>
      </c>
      <c r="I60" s="63">
        <v>0.08</v>
      </c>
      <c r="J60" s="63">
        <v>0.08</v>
      </c>
      <c r="K60" s="63">
        <v>0.08</v>
      </c>
      <c r="L60" s="63">
        <v>0.08</v>
      </c>
      <c r="M60" s="63">
        <v>0.08</v>
      </c>
      <c r="N60" s="63">
        <v>0.08</v>
      </c>
      <c r="O60" s="63">
        <v>0.08</v>
      </c>
      <c r="P60" s="95">
        <f t="shared" si="1"/>
        <v>1.55E-2</v>
      </c>
      <c r="Q60" s="41"/>
    </row>
    <row r="61" spans="1:17" ht="3.75" customHeight="1">
      <c r="A61" s="89"/>
      <c r="B61" s="93"/>
      <c r="C61" s="96"/>
      <c r="D61" s="68"/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95"/>
      <c r="Q61" s="41"/>
    </row>
    <row r="62" spans="1:17" ht="11.1" customHeight="1">
      <c r="A62" s="89"/>
      <c r="B62" s="93"/>
      <c r="C62" s="96"/>
      <c r="D62" s="64">
        <f>D60*C60</f>
        <v>7364.02</v>
      </c>
      <c r="E62" s="64">
        <f>E60*C60</f>
        <v>7364.02</v>
      </c>
      <c r="F62" s="64">
        <f>F60*C60</f>
        <v>7364.02</v>
      </c>
      <c r="G62" s="64">
        <f>G60*C60</f>
        <v>7364.02</v>
      </c>
      <c r="H62" s="64">
        <f>H60*C60</f>
        <v>6545.8</v>
      </c>
      <c r="I62" s="64">
        <f>I60*C60</f>
        <v>6545.8</v>
      </c>
      <c r="J62" s="64">
        <f>J60*C60</f>
        <v>6545.8</v>
      </c>
      <c r="K62" s="64">
        <f>K60*C60</f>
        <v>6545.8</v>
      </c>
      <c r="L62" s="64">
        <f>L60*C60</f>
        <v>6545.8</v>
      </c>
      <c r="M62" s="64">
        <f>M60*C60</f>
        <v>6545.8</v>
      </c>
      <c r="N62" s="64">
        <f>N60*C60</f>
        <v>6545.8</v>
      </c>
      <c r="O62" s="64">
        <f>O60*C60</f>
        <v>6545.8</v>
      </c>
      <c r="P62" s="95"/>
      <c r="Q62" s="41"/>
    </row>
    <row r="63" spans="1:17" ht="11.1" customHeight="1">
      <c r="A63" s="91" t="s">
        <v>629</v>
      </c>
      <c r="B63" s="92" t="s">
        <v>329</v>
      </c>
      <c r="C63" s="96">
        <f>'Orçamento PARA 2ª CONTRATAÇÃO'!H243</f>
        <v>85366</v>
      </c>
      <c r="D63" s="63">
        <v>0.09</v>
      </c>
      <c r="E63" s="63">
        <v>0.09</v>
      </c>
      <c r="F63" s="63">
        <v>0.09</v>
      </c>
      <c r="G63" s="63">
        <v>0.09</v>
      </c>
      <c r="H63" s="63">
        <v>0.08</v>
      </c>
      <c r="I63" s="63">
        <v>0.08</v>
      </c>
      <c r="J63" s="63">
        <v>0.08</v>
      </c>
      <c r="K63" s="63">
        <v>0.08</v>
      </c>
      <c r="L63" s="63">
        <v>0.08</v>
      </c>
      <c r="M63" s="63">
        <v>0.08</v>
      </c>
      <c r="N63" s="63">
        <v>0.08</v>
      </c>
      <c r="O63" s="63">
        <v>0.08</v>
      </c>
      <c r="P63" s="95">
        <f t="shared" si="1"/>
        <v>1.6199999999999999E-2</v>
      </c>
      <c r="Q63" s="41"/>
    </row>
    <row r="64" spans="1:17" ht="3.75" customHeight="1">
      <c r="A64" s="89"/>
      <c r="B64" s="93"/>
      <c r="C64" s="96"/>
      <c r="D64" s="68"/>
      <c r="E64" s="68"/>
      <c r="F64" s="68"/>
      <c r="G64" s="68"/>
      <c r="H64" s="68"/>
      <c r="I64" s="68"/>
      <c r="J64" s="68"/>
      <c r="K64" s="68"/>
      <c r="L64" s="68"/>
      <c r="M64" s="68"/>
      <c r="N64" s="68"/>
      <c r="O64" s="68"/>
      <c r="P64" s="95"/>
      <c r="Q64" s="41"/>
    </row>
    <row r="65" spans="1:17" ht="11.1" customHeight="1">
      <c r="A65" s="89"/>
      <c r="B65" s="93"/>
      <c r="C65" s="96"/>
      <c r="D65" s="64">
        <f>D63*C63</f>
        <v>7682.94</v>
      </c>
      <c r="E65" s="64">
        <f>E63*C63</f>
        <v>7682.94</v>
      </c>
      <c r="F65" s="64">
        <f>F63*C63</f>
        <v>7682.94</v>
      </c>
      <c r="G65" s="64">
        <f>G63*C63</f>
        <v>7682.94</v>
      </c>
      <c r="H65" s="64">
        <f>H63*C63</f>
        <v>6829.28</v>
      </c>
      <c r="I65" s="64">
        <f>I63*C63</f>
        <v>6829.28</v>
      </c>
      <c r="J65" s="64">
        <f>J63*C63</f>
        <v>6829.28</v>
      </c>
      <c r="K65" s="64">
        <f>K63*C63</f>
        <v>6829.28</v>
      </c>
      <c r="L65" s="64">
        <f>L63*C63</f>
        <v>6829.28</v>
      </c>
      <c r="M65" s="64">
        <f>M63*C63</f>
        <v>6829.28</v>
      </c>
      <c r="N65" s="64">
        <f>N63*C63</f>
        <v>6829.28</v>
      </c>
      <c r="O65" s="64">
        <f>O63*C63</f>
        <v>6829.28</v>
      </c>
      <c r="P65" s="95"/>
      <c r="Q65" s="41"/>
    </row>
    <row r="66" spans="1:17" ht="11.1" customHeight="1">
      <c r="A66" s="91" t="s">
        <v>630</v>
      </c>
      <c r="B66" s="92" t="s">
        <v>339</v>
      </c>
      <c r="C66" s="96">
        <f>'Orçamento PARA 2ª CONTRATAÇÃO'!H253</f>
        <v>45904.9</v>
      </c>
      <c r="D66" s="63">
        <v>8.7499999999999994E-2</v>
      </c>
      <c r="E66" s="63">
        <v>8.7499999999999994E-2</v>
      </c>
      <c r="F66" s="63">
        <v>8.2500000000000004E-2</v>
      </c>
      <c r="G66" s="63">
        <v>8.2500000000000004E-2</v>
      </c>
      <c r="H66" s="63">
        <v>8.5000000000000006E-2</v>
      </c>
      <c r="I66" s="63">
        <v>8.5000000000000006E-2</v>
      </c>
      <c r="J66" s="63">
        <v>8.5000000000000006E-2</v>
      </c>
      <c r="K66" s="63">
        <v>8.5000000000000006E-2</v>
      </c>
      <c r="L66" s="63">
        <v>0.08</v>
      </c>
      <c r="M66" s="63">
        <v>0.08</v>
      </c>
      <c r="N66" s="63">
        <v>0.08</v>
      </c>
      <c r="O66" s="63">
        <v>0.08</v>
      </c>
      <c r="P66" s="95">
        <f t="shared" si="1"/>
        <v>8.6999999999999994E-3</v>
      </c>
      <c r="Q66" s="41"/>
    </row>
    <row r="67" spans="1:17" ht="3.75" customHeight="1">
      <c r="A67" s="89"/>
      <c r="B67" s="93"/>
      <c r="C67" s="96"/>
      <c r="D67" s="68"/>
      <c r="E67" s="68"/>
      <c r="F67" s="68"/>
      <c r="G67" s="68"/>
      <c r="H67" s="68"/>
      <c r="I67" s="68"/>
      <c r="J67" s="68"/>
      <c r="K67" s="68"/>
      <c r="L67" s="68"/>
      <c r="M67" s="68"/>
      <c r="N67" s="68"/>
      <c r="O67" s="68"/>
      <c r="P67" s="95"/>
      <c r="Q67" s="41"/>
    </row>
    <row r="68" spans="1:17" ht="11.1" customHeight="1">
      <c r="A68" s="89"/>
      <c r="B68" s="93"/>
      <c r="C68" s="96"/>
      <c r="D68" s="64">
        <f>D66*C66</f>
        <v>4016.68</v>
      </c>
      <c r="E68" s="64">
        <f>E66*C66</f>
        <v>4016.68</v>
      </c>
      <c r="F68" s="64">
        <f>F66*C66</f>
        <v>3787.15</v>
      </c>
      <c r="G68" s="64">
        <f>G66*C66</f>
        <v>3787.15</v>
      </c>
      <c r="H68" s="64">
        <f>H66*C66</f>
        <v>3901.92</v>
      </c>
      <c r="I68" s="64">
        <f>I66*C66</f>
        <v>3901.92</v>
      </c>
      <c r="J68" s="64">
        <f>J66*C66</f>
        <v>3901.92</v>
      </c>
      <c r="K68" s="64">
        <f>K66*C66</f>
        <v>3901.92</v>
      </c>
      <c r="L68" s="64">
        <f>L66*C66</f>
        <v>3672.39</v>
      </c>
      <c r="M68" s="64">
        <f>M66*C66</f>
        <v>3672.39</v>
      </c>
      <c r="N68" s="64">
        <f>N66*C66</f>
        <v>3672.39</v>
      </c>
      <c r="O68" s="64">
        <f>O66*C66</f>
        <v>3672.39</v>
      </c>
      <c r="P68" s="95"/>
      <c r="Q68" s="41"/>
    </row>
    <row r="69" spans="1:17" ht="11.1" customHeight="1">
      <c r="A69" s="91" t="s">
        <v>631</v>
      </c>
      <c r="B69" s="92" t="s">
        <v>353</v>
      </c>
      <c r="C69" s="96">
        <f>'Orçamento PARA 2ª CONTRATAÇÃO'!H265</f>
        <v>634198.15</v>
      </c>
      <c r="D69" s="63">
        <v>0.09</v>
      </c>
      <c r="E69" s="63">
        <v>0.09</v>
      </c>
      <c r="F69" s="63">
        <v>0.09</v>
      </c>
      <c r="G69" s="63">
        <v>0.09</v>
      </c>
      <c r="H69" s="63">
        <v>0.08</v>
      </c>
      <c r="I69" s="63">
        <v>0.08</v>
      </c>
      <c r="J69" s="63">
        <v>0.08</v>
      </c>
      <c r="K69" s="63">
        <v>0.08</v>
      </c>
      <c r="L69" s="63">
        <v>0.08</v>
      </c>
      <c r="M69" s="63">
        <v>0.08</v>
      </c>
      <c r="N69" s="63">
        <v>0.08</v>
      </c>
      <c r="O69" s="63">
        <v>0.08</v>
      </c>
      <c r="P69" s="95">
        <f t="shared" si="1"/>
        <v>0.1201</v>
      </c>
      <c r="Q69" s="41"/>
    </row>
    <row r="70" spans="1:17" ht="3.75" customHeight="1">
      <c r="A70" s="89"/>
      <c r="B70" s="93"/>
      <c r="C70" s="96"/>
      <c r="D70" s="68"/>
      <c r="E70" s="68"/>
      <c r="F70" s="68"/>
      <c r="G70" s="68"/>
      <c r="H70" s="68"/>
      <c r="I70" s="68"/>
      <c r="J70" s="68"/>
      <c r="K70" s="68"/>
      <c r="L70" s="68"/>
      <c r="M70" s="68"/>
      <c r="N70" s="68"/>
      <c r="O70" s="68"/>
      <c r="P70" s="95"/>
      <c r="Q70" s="41"/>
    </row>
    <row r="71" spans="1:17" ht="11.1" customHeight="1">
      <c r="A71" s="89"/>
      <c r="B71" s="93"/>
      <c r="C71" s="96"/>
      <c r="D71" s="64">
        <f>D69*C69</f>
        <v>57077.83</v>
      </c>
      <c r="E71" s="64">
        <f>E69*C69</f>
        <v>57077.83</v>
      </c>
      <c r="F71" s="64">
        <f>F69*C69</f>
        <v>57077.83</v>
      </c>
      <c r="G71" s="64">
        <f>G69*C69</f>
        <v>57077.83</v>
      </c>
      <c r="H71" s="64">
        <f>H69*C69</f>
        <v>50735.85</v>
      </c>
      <c r="I71" s="64">
        <f>I69*C69</f>
        <v>50735.85</v>
      </c>
      <c r="J71" s="64">
        <f>J69*C69</f>
        <v>50735.85</v>
      </c>
      <c r="K71" s="64">
        <f>K69*C69</f>
        <v>50735.85</v>
      </c>
      <c r="L71" s="64">
        <f>L69*C69</f>
        <v>50735.85</v>
      </c>
      <c r="M71" s="64">
        <f>M69*C69</f>
        <v>50735.85</v>
      </c>
      <c r="N71" s="64">
        <f>N69*C69</f>
        <v>50735.85</v>
      </c>
      <c r="O71" s="64">
        <f>O69*C69</f>
        <v>50735.85</v>
      </c>
      <c r="P71" s="95"/>
      <c r="Q71" s="41"/>
    </row>
    <row r="72" spans="1:17" ht="15" customHeight="1">
      <c r="A72" s="89" t="s">
        <v>621</v>
      </c>
      <c r="B72" s="89"/>
      <c r="C72" s="42">
        <f>SUM(C18:C71)</f>
        <v>5282297.72</v>
      </c>
      <c r="D72" s="43">
        <f>D53+D50+D47+D44+D41+D38+D35+D32+D29+D26+D23+D20+D56+D59+D62+D65+D68+D71</f>
        <v>476718.51</v>
      </c>
      <c r="E72" s="43">
        <f t="shared" ref="E72:O72" si="2">E53+E50+E47+E44+E41+E38+E35+E32+E29+E26+E23+E20+E56+E59+E62+E65+E68+E71</f>
        <v>480241.77</v>
      </c>
      <c r="F72" s="43">
        <f t="shared" si="2"/>
        <v>466087.77</v>
      </c>
      <c r="G72" s="43">
        <f t="shared" si="2"/>
        <v>504393.44</v>
      </c>
      <c r="H72" s="43">
        <f t="shared" si="2"/>
        <v>474963.93</v>
      </c>
      <c r="I72" s="43">
        <f t="shared" si="2"/>
        <v>435387.16</v>
      </c>
      <c r="J72" s="43">
        <f t="shared" si="2"/>
        <v>405016.91</v>
      </c>
      <c r="K72" s="43">
        <f t="shared" si="2"/>
        <v>412379.02</v>
      </c>
      <c r="L72" s="43">
        <f t="shared" si="2"/>
        <v>403702.24</v>
      </c>
      <c r="M72" s="43">
        <f t="shared" si="2"/>
        <v>411648.46</v>
      </c>
      <c r="N72" s="43">
        <f t="shared" si="2"/>
        <v>408259.45</v>
      </c>
      <c r="O72" s="43">
        <f t="shared" si="2"/>
        <v>403498.99</v>
      </c>
      <c r="P72" s="90">
        <f>SUM(P18:P71)</f>
        <v>1.0002</v>
      </c>
    </row>
    <row r="73" spans="1:17" ht="15" customHeight="1">
      <c r="A73" s="89" t="s">
        <v>622</v>
      </c>
      <c r="B73" s="89"/>
      <c r="C73" s="44">
        <v>1</v>
      </c>
      <c r="D73" s="45">
        <f t="shared" ref="D73" si="3">D72/$C$72</f>
        <v>9.0200000000000002E-2</v>
      </c>
      <c r="E73" s="45">
        <f t="shared" ref="E73:O73" si="4">E72/$C$72</f>
        <v>9.0899999999999995E-2</v>
      </c>
      <c r="F73" s="45">
        <f t="shared" si="4"/>
        <v>8.8200000000000001E-2</v>
      </c>
      <c r="G73" s="45">
        <f t="shared" si="4"/>
        <v>9.5500000000000002E-2</v>
      </c>
      <c r="H73" s="45">
        <f t="shared" si="4"/>
        <v>8.9899999999999994E-2</v>
      </c>
      <c r="I73" s="45">
        <f t="shared" si="4"/>
        <v>8.2400000000000001E-2</v>
      </c>
      <c r="J73" s="45">
        <f t="shared" si="4"/>
        <v>7.6700000000000004E-2</v>
      </c>
      <c r="K73" s="45">
        <f t="shared" si="4"/>
        <v>7.8100000000000003E-2</v>
      </c>
      <c r="L73" s="45">
        <f t="shared" si="4"/>
        <v>7.6399999999999996E-2</v>
      </c>
      <c r="M73" s="45">
        <f t="shared" si="4"/>
        <v>7.7899999999999997E-2</v>
      </c>
      <c r="N73" s="45">
        <f t="shared" si="4"/>
        <v>7.7299999999999994E-2</v>
      </c>
      <c r="O73" s="45">
        <f t="shared" si="4"/>
        <v>7.6399999999999996E-2</v>
      </c>
      <c r="P73" s="90"/>
    </row>
    <row r="74" spans="1:17" ht="12.75" customHeigh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</row>
    <row r="75" spans="1:17">
      <c r="A75" s="3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</row>
    <row r="76" spans="1:17" ht="15.75" customHeight="1"/>
    <row r="78" spans="1:17" ht="15.75" customHeight="1"/>
    <row r="81" ht="15.75" customHeight="1"/>
    <row r="82" ht="11.1" customHeight="1"/>
    <row r="83" ht="3.95" customHeight="1"/>
    <row r="84" ht="11.1" customHeight="1"/>
    <row r="85" ht="11.1" customHeight="1"/>
    <row r="86" ht="3.95" customHeight="1"/>
    <row r="87" ht="11.1" customHeight="1"/>
    <row r="88" ht="11.1" customHeight="1"/>
    <row r="89" ht="3.95" customHeight="1"/>
    <row r="90" ht="11.1" customHeight="1"/>
    <row r="91" ht="11.1" customHeight="1"/>
    <row r="92" ht="3.95" customHeight="1"/>
    <row r="93" ht="11.1" customHeight="1"/>
    <row r="94" ht="11.1" customHeight="1"/>
    <row r="95" ht="3.95" customHeight="1"/>
    <row r="96" ht="11.1" customHeight="1"/>
    <row r="97" ht="11.1" customHeight="1"/>
    <row r="98" ht="3.95" customHeight="1"/>
    <row r="99" ht="11.1" customHeight="1"/>
    <row r="100" ht="11.1" customHeight="1"/>
    <row r="101" ht="11.1" customHeight="1"/>
    <row r="103" ht="15.75" customHeight="1"/>
    <row r="105" ht="15.75" customHeight="1"/>
    <row r="107" ht="15.75" customHeight="1"/>
  </sheetData>
  <mergeCells count="100">
    <mergeCell ref="D11:D17"/>
    <mergeCell ref="E11:E17"/>
    <mergeCell ref="F11:F17"/>
    <mergeCell ref="A3:P3"/>
    <mergeCell ref="A4:P4"/>
    <mergeCell ref="A5:P5"/>
    <mergeCell ref="A9:P9"/>
    <mergeCell ref="K11:K17"/>
    <mergeCell ref="L11:L17"/>
    <mergeCell ref="M11:M17"/>
    <mergeCell ref="N11:N17"/>
    <mergeCell ref="O11:O17"/>
    <mergeCell ref="A7:P7"/>
    <mergeCell ref="A18:A20"/>
    <mergeCell ref="B18:B20"/>
    <mergeCell ref="C18:C20"/>
    <mergeCell ref="P18:P20"/>
    <mergeCell ref="G11:G17"/>
    <mergeCell ref="H11:H17"/>
    <mergeCell ref="I11:I17"/>
    <mergeCell ref="P11:P17"/>
    <mergeCell ref="A13:A15"/>
    <mergeCell ref="B13:B15"/>
    <mergeCell ref="A16:A17"/>
    <mergeCell ref="B16:B17"/>
    <mergeCell ref="C16:C17"/>
    <mergeCell ref="J11:J17"/>
    <mergeCell ref="A11:A12"/>
    <mergeCell ref="B11:C12"/>
    <mergeCell ref="A21:A23"/>
    <mergeCell ref="B21:B23"/>
    <mergeCell ref="C21:C23"/>
    <mergeCell ref="P21:P23"/>
    <mergeCell ref="A24:A26"/>
    <mergeCell ref="B24:B26"/>
    <mergeCell ref="C24:C26"/>
    <mergeCell ref="P24:P26"/>
    <mergeCell ref="A27:A29"/>
    <mergeCell ref="B27:B29"/>
    <mergeCell ref="C27:C29"/>
    <mergeCell ref="P27:P29"/>
    <mergeCell ref="A30:A32"/>
    <mergeCell ref="B30:B32"/>
    <mergeCell ref="C30:C32"/>
    <mergeCell ref="P30:P32"/>
    <mergeCell ref="A33:A35"/>
    <mergeCell ref="B33:B35"/>
    <mergeCell ref="C33:C35"/>
    <mergeCell ref="P33:P35"/>
    <mergeCell ref="A36:A38"/>
    <mergeCell ref="B36:B38"/>
    <mergeCell ref="C36:C38"/>
    <mergeCell ref="P36:P38"/>
    <mergeCell ref="A39:A41"/>
    <mergeCell ref="B39:B41"/>
    <mergeCell ref="C39:C41"/>
    <mergeCell ref="P39:P41"/>
    <mergeCell ref="A42:A44"/>
    <mergeCell ref="B42:B44"/>
    <mergeCell ref="C42:C44"/>
    <mergeCell ref="P42:P44"/>
    <mergeCell ref="A51:A53"/>
    <mergeCell ref="B51:B53"/>
    <mergeCell ref="C51:C53"/>
    <mergeCell ref="P51:P53"/>
    <mergeCell ref="A45:A47"/>
    <mergeCell ref="B45:B47"/>
    <mergeCell ref="C45:C47"/>
    <mergeCell ref="P45:P47"/>
    <mergeCell ref="A48:A50"/>
    <mergeCell ref="B48:B50"/>
    <mergeCell ref="C48:C50"/>
    <mergeCell ref="P48:P50"/>
    <mergeCell ref="B66:B68"/>
    <mergeCell ref="C66:C68"/>
    <mergeCell ref="P66:P68"/>
    <mergeCell ref="A57:A59"/>
    <mergeCell ref="B57:B59"/>
    <mergeCell ref="C57:C59"/>
    <mergeCell ref="P57:P59"/>
    <mergeCell ref="A60:A62"/>
    <mergeCell ref="B60:B62"/>
    <mergeCell ref="C60:C62"/>
    <mergeCell ref="P60:P62"/>
    <mergeCell ref="A72:B72"/>
    <mergeCell ref="P72:P73"/>
    <mergeCell ref="A73:B73"/>
    <mergeCell ref="A54:A56"/>
    <mergeCell ref="B54:B56"/>
    <mergeCell ref="C54:C56"/>
    <mergeCell ref="P54:P56"/>
    <mergeCell ref="A69:A71"/>
    <mergeCell ref="B69:B71"/>
    <mergeCell ref="C69:C71"/>
    <mergeCell ref="P69:P71"/>
    <mergeCell ref="A63:A65"/>
    <mergeCell ref="B63:B65"/>
    <mergeCell ref="C63:C65"/>
    <mergeCell ref="P63:P65"/>
    <mergeCell ref="A66:A68"/>
  </mergeCells>
  <printOptions horizontalCentered="1"/>
  <pageMargins left="0.19685039370078741" right="0.19685039370078741" top="0.59055118110236227" bottom="0.39370078740157483" header="0.31496062992125984" footer="0.31496062992125984"/>
  <pageSetup paperSize="9" scale="5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3:I243"/>
  <sheetViews>
    <sheetView showOutlineSymbols="0" showWhiteSpace="0" view="pageBreakPreview" zoomScale="115" zoomScaleNormal="100" zoomScaleSheetLayoutView="115" workbookViewId="0">
      <selection activeCell="A7" sqref="A7:F7"/>
    </sheetView>
  </sheetViews>
  <sheetFormatPr defaultRowHeight="14.25"/>
  <cols>
    <col min="1" max="1" width="15.875" style="8" bestFit="1" customWidth="1"/>
    <col min="2" max="2" width="72.125" style="61" customWidth="1"/>
    <col min="3" max="3" width="6.375" style="20" bestFit="1" customWidth="1"/>
    <col min="4" max="4" width="12" style="20" bestFit="1" customWidth="1"/>
    <col min="5" max="5" width="10.5" style="14" bestFit="1" customWidth="1"/>
    <col min="6" max="6" width="10.25" style="14" bestFit="1" customWidth="1"/>
    <col min="7" max="8" width="12" style="20" bestFit="1" customWidth="1"/>
    <col min="9" max="9" width="14" style="20" bestFit="1" customWidth="1"/>
    <col min="10" max="16384" width="9" style="20"/>
  </cols>
  <sheetData>
    <row r="3" spans="1:9" s="46" customFormat="1" ht="15.75">
      <c r="A3" s="83" t="s">
        <v>593</v>
      </c>
      <c r="B3" s="83"/>
      <c r="C3" s="83"/>
      <c r="D3" s="83"/>
      <c r="E3" s="83"/>
      <c r="F3" s="83"/>
      <c r="G3" s="60"/>
      <c r="H3" s="60"/>
      <c r="I3" s="60"/>
    </row>
    <row r="4" spans="1:9" s="46" customFormat="1" ht="15.75">
      <c r="A4" s="83" t="s">
        <v>594</v>
      </c>
      <c r="B4" s="83"/>
      <c r="C4" s="83"/>
      <c r="D4" s="83"/>
      <c r="E4" s="83"/>
      <c r="F4" s="83"/>
      <c r="G4" s="60"/>
      <c r="H4" s="60"/>
      <c r="I4" s="60"/>
    </row>
    <row r="5" spans="1:9" s="46" customFormat="1" ht="15.75">
      <c r="A5" s="83" t="s">
        <v>623</v>
      </c>
      <c r="B5" s="83"/>
      <c r="C5" s="83"/>
      <c r="D5" s="83"/>
      <c r="E5" s="83"/>
      <c r="F5" s="83"/>
      <c r="G5" s="60"/>
      <c r="H5" s="60"/>
      <c r="I5" s="60"/>
    </row>
    <row r="6" spans="1:9" s="51" customFormat="1">
      <c r="A6" s="47"/>
      <c r="B6" s="62"/>
      <c r="C6" s="47"/>
      <c r="D6" s="47"/>
      <c r="E6" s="47"/>
      <c r="F6" s="48"/>
      <c r="G6" s="49"/>
      <c r="H6" s="49"/>
      <c r="I6" s="50"/>
    </row>
    <row r="7" spans="1:9" s="51" customFormat="1" ht="42" customHeight="1">
      <c r="A7" s="110" t="str">
        <f>'Orçamento Sintético'!A9:G9</f>
        <v>EVENTUAL E FUTURA CONTRATAÇÃO DE EMPRESA PARA EXECUÇÃO DE SERVIÇOS DE ENGENHARIA DE NATUREZA FREQUENTE, INCLUSO MATERIAL E MÃO-DE-OBRA, RELATIVOS À MANUTENÇÃO PREVENTIVA OU CORRETIVA, CONSERVAÇÃO E PEQUENOS REPAROS, EM PRÉDIOS E ESPAÇOS PÚBLICOS DO PODER EXECUTIVO DO MUNICÍPIO DE TUCURUÍ-PA - LOTE 01 ( SECRETARIA DE EDUCAÇÃO)</v>
      </c>
      <c r="B7" s="110"/>
      <c r="C7" s="110"/>
      <c r="D7" s="110"/>
      <c r="E7" s="110"/>
      <c r="F7" s="110"/>
      <c r="G7" s="49"/>
      <c r="H7" s="49"/>
      <c r="I7" s="50"/>
    </row>
    <row r="8" spans="1:9" s="51" customFormat="1">
      <c r="A8" s="47"/>
      <c r="B8" s="62"/>
      <c r="C8" s="47"/>
      <c r="D8" s="47"/>
      <c r="E8" s="47"/>
      <c r="F8" s="48"/>
      <c r="G8" s="49"/>
      <c r="H8" s="49"/>
      <c r="I8" s="50"/>
    </row>
    <row r="9" spans="1:9" s="51" customFormat="1" ht="15">
      <c r="A9" s="121" t="s">
        <v>494</v>
      </c>
      <c r="B9" s="121"/>
      <c r="C9" s="121"/>
      <c r="D9" s="121"/>
      <c r="E9" s="121"/>
      <c r="F9" s="121"/>
      <c r="G9" s="21"/>
      <c r="H9" s="21"/>
      <c r="I9" s="21"/>
    </row>
    <row r="10" spans="1:9" ht="15">
      <c r="A10" s="122" t="s">
        <v>495</v>
      </c>
      <c r="B10" s="122"/>
      <c r="C10" s="122"/>
      <c r="D10" s="122"/>
      <c r="E10" s="122"/>
      <c r="F10" s="122"/>
      <c r="G10" s="21"/>
      <c r="H10" s="21"/>
      <c r="I10" s="21"/>
    </row>
    <row r="11" spans="1:9" ht="15">
      <c r="A11" s="22" t="s">
        <v>79</v>
      </c>
      <c r="B11" s="22" t="s">
        <v>1</v>
      </c>
      <c r="C11" s="22" t="s">
        <v>2</v>
      </c>
      <c r="D11" s="22" t="s">
        <v>3</v>
      </c>
      <c r="E11" s="23" t="s">
        <v>4</v>
      </c>
      <c r="F11" s="23" t="s">
        <v>6</v>
      </c>
    </row>
    <row r="12" spans="1:9" ht="28.5" customHeight="1">
      <c r="A12" s="24" t="s">
        <v>496</v>
      </c>
      <c r="B12" s="114" t="s">
        <v>80</v>
      </c>
      <c r="C12" s="115"/>
      <c r="D12" s="115"/>
      <c r="E12" s="115"/>
      <c r="F12" s="116"/>
    </row>
    <row r="13" spans="1:9" ht="15">
      <c r="A13" s="25"/>
      <c r="B13" s="117" t="s">
        <v>497</v>
      </c>
      <c r="C13" s="117"/>
      <c r="D13" s="117"/>
      <c r="E13" s="117"/>
      <c r="F13" s="117"/>
    </row>
    <row r="14" spans="1:9" ht="15">
      <c r="A14" s="26"/>
      <c r="B14" s="27" t="s">
        <v>498</v>
      </c>
      <c r="C14" s="28" t="s">
        <v>499</v>
      </c>
      <c r="D14" s="29">
        <v>4.8</v>
      </c>
      <c r="E14" s="30">
        <v>19.41</v>
      </c>
      <c r="F14" s="30">
        <f>D14*E14</f>
        <v>93.17</v>
      </c>
    </row>
    <row r="15" spans="1:9" ht="15">
      <c r="A15" s="26"/>
      <c r="B15" s="27" t="s">
        <v>500</v>
      </c>
      <c r="C15" s="28" t="s">
        <v>499</v>
      </c>
      <c r="D15" s="29">
        <v>2.2999999999999998</v>
      </c>
      <c r="E15" s="30">
        <v>15.06</v>
      </c>
      <c r="F15" s="30">
        <f>D15*E15</f>
        <v>34.64</v>
      </c>
    </row>
    <row r="16" spans="1:9" ht="15">
      <c r="A16" s="111" t="s">
        <v>501</v>
      </c>
      <c r="B16" s="111"/>
      <c r="C16" s="111"/>
      <c r="D16" s="111"/>
      <c r="E16" s="111"/>
      <c r="F16" s="31">
        <f>SUM(F14:F15)</f>
        <v>127.81</v>
      </c>
    </row>
    <row r="17" spans="1:6" ht="15">
      <c r="A17" s="111" t="s">
        <v>502</v>
      </c>
      <c r="B17" s="111"/>
      <c r="C17" s="111"/>
      <c r="D17" s="111"/>
      <c r="E17" s="111"/>
      <c r="F17" s="31">
        <f>SUM(F16:F16)</f>
        <v>127.81</v>
      </c>
    </row>
    <row r="18" spans="1:6" ht="15">
      <c r="A18" s="32"/>
      <c r="B18" s="112" t="s">
        <v>503</v>
      </c>
      <c r="C18" s="112"/>
      <c r="D18" s="112"/>
      <c r="E18" s="112"/>
      <c r="F18" s="112"/>
    </row>
    <row r="19" spans="1:6" ht="30">
      <c r="A19" s="26"/>
      <c r="B19" s="27" t="s">
        <v>504</v>
      </c>
      <c r="C19" s="28" t="s">
        <v>26</v>
      </c>
      <c r="D19" s="29">
        <v>3.3E-3</v>
      </c>
      <c r="E19" s="30">
        <v>530.88</v>
      </c>
      <c r="F19" s="30">
        <f t="shared" ref="F19:F21" si="0">D19*E19</f>
        <v>1.75</v>
      </c>
    </row>
    <row r="20" spans="1:6" ht="15">
      <c r="A20" s="26"/>
      <c r="B20" s="27" t="s">
        <v>505</v>
      </c>
      <c r="C20" s="28" t="s">
        <v>506</v>
      </c>
      <c r="D20" s="29">
        <v>0.7</v>
      </c>
      <c r="E20" s="30">
        <v>5.16</v>
      </c>
      <c r="F20" s="30">
        <f t="shared" si="0"/>
        <v>3.61</v>
      </c>
    </row>
    <row r="21" spans="1:6" ht="15">
      <c r="A21" s="26"/>
      <c r="B21" s="27" t="s">
        <v>507</v>
      </c>
      <c r="C21" s="28" t="s">
        <v>10</v>
      </c>
      <c r="D21" s="29">
        <v>1</v>
      </c>
      <c r="E21" s="30">
        <v>420</v>
      </c>
      <c r="F21" s="30">
        <f t="shared" si="0"/>
        <v>420</v>
      </c>
    </row>
    <row r="22" spans="1:6" ht="15">
      <c r="A22" s="113" t="s">
        <v>508</v>
      </c>
      <c r="B22" s="113"/>
      <c r="C22" s="113"/>
      <c r="D22" s="113"/>
      <c r="E22" s="113"/>
      <c r="F22" s="33">
        <f>SUM(F19:F21)</f>
        <v>425.36</v>
      </c>
    </row>
    <row r="23" spans="1:6" ht="15">
      <c r="A23" s="113" t="s">
        <v>509</v>
      </c>
      <c r="B23" s="113"/>
      <c r="C23" s="113"/>
      <c r="D23" s="113"/>
      <c r="E23" s="113"/>
      <c r="F23" s="31">
        <f>F22+F17</f>
        <v>553.16999999999996</v>
      </c>
    </row>
    <row r="24" spans="1:6" ht="15">
      <c r="A24" s="113" t="s">
        <v>510</v>
      </c>
      <c r="B24" s="113"/>
      <c r="C24" s="113"/>
      <c r="D24" s="113"/>
      <c r="E24" s="113"/>
      <c r="F24" s="31">
        <f>F23</f>
        <v>553.16999999999996</v>
      </c>
    </row>
    <row r="25" spans="1:6" ht="15">
      <c r="A25" s="22" t="s">
        <v>83</v>
      </c>
      <c r="B25" s="22" t="s">
        <v>1</v>
      </c>
      <c r="C25" s="22" t="s">
        <v>2</v>
      </c>
      <c r="D25" s="22" t="s">
        <v>3</v>
      </c>
      <c r="E25" s="23" t="s">
        <v>4</v>
      </c>
      <c r="F25" s="23" t="s">
        <v>6</v>
      </c>
    </row>
    <row r="26" spans="1:6" ht="15">
      <c r="A26" s="24" t="s">
        <v>496</v>
      </c>
      <c r="B26" s="114" t="s">
        <v>84</v>
      </c>
      <c r="C26" s="115" t="s">
        <v>10</v>
      </c>
      <c r="D26" s="115"/>
      <c r="E26" s="115"/>
      <c r="F26" s="116"/>
    </row>
    <row r="27" spans="1:6" ht="15">
      <c r="A27" s="25"/>
      <c r="B27" s="117" t="s">
        <v>497</v>
      </c>
      <c r="C27" s="117"/>
      <c r="D27" s="117"/>
      <c r="E27" s="117"/>
      <c r="F27" s="117"/>
    </row>
    <row r="28" spans="1:6" ht="15">
      <c r="A28" s="26"/>
      <c r="B28" s="27" t="s">
        <v>511</v>
      </c>
      <c r="C28" s="28" t="s">
        <v>499</v>
      </c>
      <c r="D28" s="29">
        <v>0.15</v>
      </c>
      <c r="E28" s="30">
        <v>18.89</v>
      </c>
      <c r="F28" s="30">
        <f t="shared" ref="F28:F29" si="1">D28*E28</f>
        <v>2.83</v>
      </c>
    </row>
    <row r="29" spans="1:6" ht="15">
      <c r="A29" s="26"/>
      <c r="B29" s="27" t="s">
        <v>512</v>
      </c>
      <c r="C29" s="28" t="s">
        <v>499</v>
      </c>
      <c r="D29" s="29">
        <v>0.25</v>
      </c>
      <c r="E29" s="30">
        <v>15.11</v>
      </c>
      <c r="F29" s="30">
        <f t="shared" si="1"/>
        <v>3.78</v>
      </c>
    </row>
    <row r="30" spans="1:6" ht="15">
      <c r="A30" s="111" t="s">
        <v>501</v>
      </c>
      <c r="B30" s="111"/>
      <c r="C30" s="111"/>
      <c r="D30" s="111"/>
      <c r="E30" s="111"/>
      <c r="F30" s="31">
        <f>SUM(F28:F29)</f>
        <v>6.61</v>
      </c>
    </row>
    <row r="31" spans="1:6" ht="15">
      <c r="A31" s="111" t="s">
        <v>502</v>
      </c>
      <c r="B31" s="111"/>
      <c r="C31" s="111"/>
      <c r="D31" s="111"/>
      <c r="E31" s="111"/>
      <c r="F31" s="31">
        <f>SUM(F30:F30)</f>
        <v>6.61</v>
      </c>
    </row>
    <row r="32" spans="1:6" ht="15">
      <c r="A32" s="32"/>
      <c r="B32" s="112" t="s">
        <v>503</v>
      </c>
      <c r="C32" s="112"/>
      <c r="D32" s="112"/>
      <c r="E32" s="112"/>
      <c r="F32" s="112"/>
    </row>
    <row r="33" spans="1:6" ht="15">
      <c r="A33" s="26"/>
      <c r="B33" s="27" t="s">
        <v>513</v>
      </c>
      <c r="C33" s="28" t="s">
        <v>506</v>
      </c>
      <c r="D33" s="29">
        <v>4</v>
      </c>
      <c r="E33" s="30">
        <v>0.34</v>
      </c>
      <c r="F33" s="30">
        <f t="shared" ref="F33:F34" si="2">D33*E33</f>
        <v>1.36</v>
      </c>
    </row>
    <row r="34" spans="1:6" ht="15">
      <c r="A34" s="26"/>
      <c r="B34" s="27" t="s">
        <v>514</v>
      </c>
      <c r="C34" s="28" t="s">
        <v>189</v>
      </c>
      <c r="D34" s="29">
        <v>4</v>
      </c>
      <c r="E34" s="30">
        <v>14.9</v>
      </c>
      <c r="F34" s="30">
        <f t="shared" si="2"/>
        <v>59.6</v>
      </c>
    </row>
    <row r="35" spans="1:6" ht="15">
      <c r="A35" s="113" t="s">
        <v>508</v>
      </c>
      <c r="B35" s="113"/>
      <c r="C35" s="113"/>
      <c r="D35" s="113"/>
      <c r="E35" s="113"/>
      <c r="F35" s="33">
        <f>SUM(F33:F34)</f>
        <v>60.96</v>
      </c>
    </row>
    <row r="36" spans="1:6" ht="15">
      <c r="A36" s="113" t="s">
        <v>509</v>
      </c>
      <c r="B36" s="113"/>
      <c r="C36" s="113"/>
      <c r="D36" s="113"/>
      <c r="E36" s="113"/>
      <c r="F36" s="31">
        <f>F35+F31</f>
        <v>67.569999999999993</v>
      </c>
    </row>
    <row r="37" spans="1:6" ht="15">
      <c r="A37" s="113" t="s">
        <v>510</v>
      </c>
      <c r="B37" s="113"/>
      <c r="C37" s="113"/>
      <c r="D37" s="113"/>
      <c r="E37" s="113"/>
      <c r="F37" s="31">
        <f>F36</f>
        <v>67.569999999999993</v>
      </c>
    </row>
    <row r="38" spans="1:6" ht="15">
      <c r="A38" s="22" t="s">
        <v>123</v>
      </c>
      <c r="B38" s="22" t="s">
        <v>1</v>
      </c>
      <c r="C38" s="22" t="s">
        <v>2</v>
      </c>
      <c r="D38" s="22" t="s">
        <v>3</v>
      </c>
      <c r="E38" s="23" t="s">
        <v>4</v>
      </c>
      <c r="F38" s="23" t="s">
        <v>6</v>
      </c>
    </row>
    <row r="39" spans="1:6" ht="34.5" customHeight="1">
      <c r="A39" s="24" t="s">
        <v>496</v>
      </c>
      <c r="B39" s="114" t="s">
        <v>124</v>
      </c>
      <c r="C39" s="115"/>
      <c r="D39" s="115"/>
      <c r="E39" s="115"/>
      <c r="F39" s="116"/>
    </row>
    <row r="40" spans="1:6" ht="15">
      <c r="A40" s="25"/>
      <c r="B40" s="117" t="s">
        <v>497</v>
      </c>
      <c r="C40" s="117"/>
      <c r="D40" s="117"/>
      <c r="E40" s="117"/>
      <c r="F40" s="117"/>
    </row>
    <row r="41" spans="1:6" ht="15">
      <c r="A41" s="26" t="s">
        <v>515</v>
      </c>
      <c r="B41" s="27" t="s">
        <v>511</v>
      </c>
      <c r="C41" s="28" t="s">
        <v>499</v>
      </c>
      <c r="D41" s="29">
        <v>1</v>
      </c>
      <c r="E41" s="30">
        <v>18.89</v>
      </c>
      <c r="F41" s="30">
        <f t="shared" ref="F41:F42" si="3">D41*E41</f>
        <v>18.89</v>
      </c>
    </row>
    <row r="42" spans="1:6" ht="15">
      <c r="A42" s="26" t="s">
        <v>516</v>
      </c>
      <c r="B42" s="27" t="s">
        <v>500</v>
      </c>
      <c r="C42" s="28" t="s">
        <v>499</v>
      </c>
      <c r="D42" s="29">
        <v>1</v>
      </c>
      <c r="E42" s="30">
        <v>15.06</v>
      </c>
      <c r="F42" s="30">
        <f t="shared" si="3"/>
        <v>15.06</v>
      </c>
    </row>
    <row r="43" spans="1:6" ht="15">
      <c r="A43" s="111" t="s">
        <v>501</v>
      </c>
      <c r="B43" s="111"/>
      <c r="C43" s="111"/>
      <c r="D43" s="111"/>
      <c r="E43" s="111"/>
      <c r="F43" s="31">
        <f>SUM(F41:F42)</f>
        <v>33.950000000000003</v>
      </c>
    </row>
    <row r="44" spans="1:6" ht="15">
      <c r="A44" s="111" t="s">
        <v>502</v>
      </c>
      <c r="B44" s="111"/>
      <c r="C44" s="111"/>
      <c r="D44" s="111"/>
      <c r="E44" s="111"/>
      <c r="F44" s="31">
        <f>SUM(F43:F43)</f>
        <v>33.950000000000003</v>
      </c>
    </row>
    <row r="45" spans="1:6" ht="15">
      <c r="A45" s="32"/>
      <c r="B45" s="112" t="s">
        <v>503</v>
      </c>
      <c r="C45" s="112"/>
      <c r="D45" s="112"/>
      <c r="E45" s="112"/>
      <c r="F45" s="112"/>
    </row>
    <row r="46" spans="1:6" ht="15">
      <c r="A46" s="26" t="s">
        <v>517</v>
      </c>
      <c r="B46" s="27" t="s">
        <v>518</v>
      </c>
      <c r="C46" s="28" t="s">
        <v>26</v>
      </c>
      <c r="D46" s="29">
        <v>0.03</v>
      </c>
      <c r="E46" s="30">
        <v>442.33</v>
      </c>
      <c r="F46" s="30">
        <f t="shared" ref="F46:F47" si="4">D46*E46</f>
        <v>13.27</v>
      </c>
    </row>
    <row r="47" spans="1:6" ht="30">
      <c r="A47" s="26" t="s">
        <v>519</v>
      </c>
      <c r="B47" s="27" t="s">
        <v>520</v>
      </c>
      <c r="C47" s="28" t="s">
        <v>10</v>
      </c>
      <c r="D47" s="29">
        <v>1</v>
      </c>
      <c r="E47" s="30">
        <v>346.63</v>
      </c>
      <c r="F47" s="30">
        <f t="shared" si="4"/>
        <v>346.63</v>
      </c>
    </row>
    <row r="48" spans="1:6" ht="15">
      <c r="A48" s="113" t="s">
        <v>508</v>
      </c>
      <c r="B48" s="113"/>
      <c r="C48" s="113"/>
      <c r="D48" s="113"/>
      <c r="E48" s="113"/>
      <c r="F48" s="33">
        <f>SUM(F46:F47)</f>
        <v>359.9</v>
      </c>
    </row>
    <row r="49" spans="1:6" ht="15">
      <c r="A49" s="113" t="s">
        <v>509</v>
      </c>
      <c r="B49" s="113"/>
      <c r="C49" s="113"/>
      <c r="D49" s="113"/>
      <c r="E49" s="113"/>
      <c r="F49" s="31">
        <f>F48+F44</f>
        <v>393.85</v>
      </c>
    </row>
    <row r="50" spans="1:6" ht="15">
      <c r="A50" s="113" t="s">
        <v>510</v>
      </c>
      <c r="B50" s="113"/>
      <c r="C50" s="113"/>
      <c r="D50" s="113"/>
      <c r="E50" s="113"/>
      <c r="F50" s="31">
        <f>F49</f>
        <v>393.85</v>
      </c>
    </row>
    <row r="51" spans="1:6" ht="15">
      <c r="A51" s="22" t="s">
        <v>188</v>
      </c>
      <c r="B51" s="22" t="s">
        <v>1</v>
      </c>
      <c r="C51" s="22" t="s">
        <v>2</v>
      </c>
      <c r="D51" s="22" t="s">
        <v>3</v>
      </c>
      <c r="E51" s="23" t="s">
        <v>4</v>
      </c>
      <c r="F51" s="23" t="s">
        <v>6</v>
      </c>
    </row>
    <row r="52" spans="1:6" ht="15">
      <c r="A52" s="24" t="s">
        <v>496</v>
      </c>
      <c r="B52" s="114" t="s">
        <v>521</v>
      </c>
      <c r="C52" s="115"/>
      <c r="D52" s="115"/>
      <c r="E52" s="115"/>
      <c r="F52" s="116"/>
    </row>
    <row r="53" spans="1:6" ht="15">
      <c r="A53" s="25"/>
      <c r="B53" s="117" t="s">
        <v>497</v>
      </c>
      <c r="C53" s="117"/>
      <c r="D53" s="117"/>
      <c r="E53" s="117"/>
      <c r="F53" s="117"/>
    </row>
    <row r="54" spans="1:6" ht="15">
      <c r="A54" s="26" t="s">
        <v>522</v>
      </c>
      <c r="B54" s="27" t="s">
        <v>523</v>
      </c>
      <c r="C54" s="28" t="s">
        <v>499</v>
      </c>
      <c r="D54" s="29">
        <v>0.5</v>
      </c>
      <c r="E54" s="30">
        <v>19.04</v>
      </c>
      <c r="F54" s="30">
        <f t="shared" ref="F54:F55" si="5">D54*E54</f>
        <v>9.52</v>
      </c>
    </row>
    <row r="55" spans="1:6" ht="15">
      <c r="A55" s="26" t="s">
        <v>524</v>
      </c>
      <c r="B55" s="27" t="s">
        <v>525</v>
      </c>
      <c r="C55" s="28" t="s">
        <v>499</v>
      </c>
      <c r="D55" s="29">
        <v>0.5</v>
      </c>
      <c r="E55" s="30">
        <v>14.99</v>
      </c>
      <c r="F55" s="30">
        <f t="shared" si="5"/>
        <v>7.5</v>
      </c>
    </row>
    <row r="56" spans="1:6" ht="15">
      <c r="A56" s="111" t="s">
        <v>501</v>
      </c>
      <c r="B56" s="111"/>
      <c r="C56" s="111"/>
      <c r="D56" s="111"/>
      <c r="E56" s="111"/>
      <c r="F56" s="31">
        <f>SUM(F54:F55)</f>
        <v>17.02</v>
      </c>
    </row>
    <row r="57" spans="1:6" ht="15">
      <c r="A57" s="111" t="s">
        <v>502</v>
      </c>
      <c r="B57" s="111"/>
      <c r="C57" s="111"/>
      <c r="D57" s="111"/>
      <c r="E57" s="111"/>
      <c r="F57" s="31">
        <f>SUM(F56:F56)</f>
        <v>17.02</v>
      </c>
    </row>
    <row r="58" spans="1:6" ht="15">
      <c r="A58" s="32"/>
      <c r="B58" s="112" t="s">
        <v>503</v>
      </c>
      <c r="C58" s="112"/>
      <c r="D58" s="112"/>
      <c r="E58" s="112"/>
      <c r="F58" s="112"/>
    </row>
    <row r="59" spans="1:6" ht="15">
      <c r="A59" s="26" t="s">
        <v>526</v>
      </c>
      <c r="B59" s="27" t="s">
        <v>527</v>
      </c>
      <c r="C59" s="28" t="s">
        <v>189</v>
      </c>
      <c r="D59" s="29">
        <v>1</v>
      </c>
      <c r="E59" s="30">
        <v>69.510000000000005</v>
      </c>
      <c r="F59" s="30">
        <f t="shared" ref="F59" si="6">D59*E59</f>
        <v>69.510000000000005</v>
      </c>
    </row>
    <row r="60" spans="1:6" ht="15">
      <c r="A60" s="113" t="s">
        <v>508</v>
      </c>
      <c r="B60" s="113"/>
      <c r="C60" s="113"/>
      <c r="D60" s="113"/>
      <c r="E60" s="113"/>
      <c r="F60" s="33">
        <f>SUM(F59)</f>
        <v>69.510000000000005</v>
      </c>
    </row>
    <row r="61" spans="1:6" ht="15">
      <c r="A61" s="113" t="s">
        <v>509</v>
      </c>
      <c r="B61" s="113"/>
      <c r="C61" s="113"/>
      <c r="D61" s="113"/>
      <c r="E61" s="113"/>
      <c r="F61" s="31">
        <f>F60+F57</f>
        <v>86.53</v>
      </c>
    </row>
    <row r="62" spans="1:6" ht="15">
      <c r="A62" s="118" t="s">
        <v>510</v>
      </c>
      <c r="B62" s="119"/>
      <c r="C62" s="119"/>
      <c r="D62" s="119"/>
      <c r="E62" s="120"/>
      <c r="F62" s="31">
        <f>F61</f>
        <v>86.53</v>
      </c>
    </row>
    <row r="63" spans="1:6" ht="15">
      <c r="A63" s="22" t="s">
        <v>190</v>
      </c>
      <c r="B63" s="22" t="s">
        <v>1</v>
      </c>
      <c r="C63" s="22" t="s">
        <v>2</v>
      </c>
      <c r="D63" s="22" t="s">
        <v>3</v>
      </c>
      <c r="E63" s="23" t="s">
        <v>4</v>
      </c>
      <c r="F63" s="23" t="s">
        <v>6</v>
      </c>
    </row>
    <row r="64" spans="1:6" ht="15">
      <c r="A64" s="24" t="s">
        <v>496</v>
      </c>
      <c r="B64" s="114" t="s">
        <v>528</v>
      </c>
      <c r="C64" s="115"/>
      <c r="D64" s="115"/>
      <c r="E64" s="115"/>
      <c r="F64" s="116"/>
    </row>
    <row r="65" spans="1:6" ht="15">
      <c r="A65" s="25"/>
      <c r="B65" s="117" t="s">
        <v>497</v>
      </c>
      <c r="C65" s="117"/>
      <c r="D65" s="117"/>
      <c r="E65" s="117"/>
      <c r="F65" s="117"/>
    </row>
    <row r="66" spans="1:6" ht="15">
      <c r="A66" s="26" t="s">
        <v>522</v>
      </c>
      <c r="B66" s="27" t="s">
        <v>523</v>
      </c>
      <c r="C66" s="28" t="s">
        <v>499</v>
      </c>
      <c r="D66" s="29">
        <v>0.5</v>
      </c>
      <c r="E66" s="30">
        <v>19.04</v>
      </c>
      <c r="F66" s="30">
        <f t="shared" ref="F66:F67" si="7">D66*E66</f>
        <v>9.52</v>
      </c>
    </row>
    <row r="67" spans="1:6" ht="15">
      <c r="A67" s="26" t="s">
        <v>524</v>
      </c>
      <c r="B67" s="27" t="s">
        <v>525</v>
      </c>
      <c r="C67" s="28" t="s">
        <v>499</v>
      </c>
      <c r="D67" s="29">
        <v>0.5</v>
      </c>
      <c r="E67" s="30">
        <v>14.99</v>
      </c>
      <c r="F67" s="30">
        <f t="shared" si="7"/>
        <v>7.5</v>
      </c>
    </row>
    <row r="68" spans="1:6" ht="15">
      <c r="A68" s="111" t="s">
        <v>501</v>
      </c>
      <c r="B68" s="111"/>
      <c r="C68" s="111"/>
      <c r="D68" s="111"/>
      <c r="E68" s="111"/>
      <c r="F68" s="31">
        <f>SUM(F66:F67)</f>
        <v>17.02</v>
      </c>
    </row>
    <row r="69" spans="1:6" ht="15">
      <c r="A69" s="111" t="s">
        <v>502</v>
      </c>
      <c r="B69" s="111"/>
      <c r="C69" s="111"/>
      <c r="D69" s="111"/>
      <c r="E69" s="111"/>
      <c r="F69" s="31">
        <f>SUM(F68:F68)</f>
        <v>17.02</v>
      </c>
    </row>
    <row r="70" spans="1:6" ht="15">
      <c r="A70" s="32"/>
      <c r="B70" s="112" t="s">
        <v>503</v>
      </c>
      <c r="C70" s="112"/>
      <c r="D70" s="112"/>
      <c r="E70" s="112"/>
      <c r="F70" s="112"/>
    </row>
    <row r="71" spans="1:6" ht="15">
      <c r="A71" s="26" t="s">
        <v>526</v>
      </c>
      <c r="B71" s="27" t="s">
        <v>529</v>
      </c>
      <c r="C71" s="28" t="s">
        <v>189</v>
      </c>
      <c r="D71" s="29">
        <v>1</v>
      </c>
      <c r="E71" s="30">
        <v>38.6</v>
      </c>
      <c r="F71" s="30">
        <f t="shared" ref="F71" si="8">D71*E71</f>
        <v>38.6</v>
      </c>
    </row>
    <row r="72" spans="1:6" ht="15">
      <c r="A72" s="113" t="s">
        <v>508</v>
      </c>
      <c r="B72" s="113"/>
      <c r="C72" s="113"/>
      <c r="D72" s="113"/>
      <c r="E72" s="113"/>
      <c r="F72" s="33">
        <f>SUM(F71)</f>
        <v>38.6</v>
      </c>
    </row>
    <row r="73" spans="1:6" ht="15">
      <c r="A73" s="113" t="s">
        <v>509</v>
      </c>
      <c r="B73" s="113"/>
      <c r="C73" s="113"/>
      <c r="D73" s="113"/>
      <c r="E73" s="113"/>
      <c r="F73" s="31">
        <f>F72+F69</f>
        <v>55.62</v>
      </c>
    </row>
    <row r="74" spans="1:6" ht="15">
      <c r="A74" s="113" t="s">
        <v>510</v>
      </c>
      <c r="B74" s="113"/>
      <c r="C74" s="113"/>
      <c r="D74" s="113"/>
      <c r="E74" s="113"/>
      <c r="F74" s="31">
        <f>F73</f>
        <v>55.62</v>
      </c>
    </row>
    <row r="75" spans="1:6" ht="15">
      <c r="A75" s="22" t="s">
        <v>260</v>
      </c>
      <c r="B75" s="22" t="s">
        <v>1</v>
      </c>
      <c r="C75" s="22" t="s">
        <v>2</v>
      </c>
      <c r="D75" s="22" t="s">
        <v>3</v>
      </c>
      <c r="E75" s="23" t="s">
        <v>4</v>
      </c>
      <c r="F75" s="23" t="s">
        <v>6</v>
      </c>
    </row>
    <row r="76" spans="1:6" ht="15">
      <c r="A76" s="24" t="s">
        <v>496</v>
      </c>
      <c r="B76" s="114" t="s">
        <v>530</v>
      </c>
      <c r="C76" s="115"/>
      <c r="D76" s="115"/>
      <c r="E76" s="115"/>
      <c r="F76" s="116"/>
    </row>
    <row r="77" spans="1:6" ht="15">
      <c r="A77" s="25"/>
      <c r="B77" s="117" t="s">
        <v>497</v>
      </c>
      <c r="C77" s="117"/>
      <c r="D77" s="117"/>
      <c r="E77" s="117"/>
      <c r="F77" s="117"/>
    </row>
    <row r="78" spans="1:6" ht="15">
      <c r="A78" s="26" t="s">
        <v>515</v>
      </c>
      <c r="B78" s="27" t="s">
        <v>511</v>
      </c>
      <c r="C78" s="28" t="s">
        <v>499</v>
      </c>
      <c r="D78" s="29">
        <v>1.2</v>
      </c>
      <c r="E78" s="30">
        <v>18.89</v>
      </c>
      <c r="F78" s="30">
        <f t="shared" ref="F78:F79" si="9">D78*E78</f>
        <v>22.67</v>
      </c>
    </row>
    <row r="79" spans="1:6" ht="15">
      <c r="A79" s="26" t="s">
        <v>516</v>
      </c>
      <c r="B79" s="27" t="s">
        <v>500</v>
      </c>
      <c r="C79" s="28" t="s">
        <v>499</v>
      </c>
      <c r="D79" s="29">
        <v>0.8</v>
      </c>
      <c r="E79" s="30">
        <v>15.06</v>
      </c>
      <c r="F79" s="30">
        <f t="shared" si="9"/>
        <v>12.05</v>
      </c>
    </row>
    <row r="80" spans="1:6" ht="15">
      <c r="A80" s="111" t="s">
        <v>501</v>
      </c>
      <c r="B80" s="111"/>
      <c r="C80" s="111"/>
      <c r="D80" s="111"/>
      <c r="E80" s="111"/>
      <c r="F80" s="31">
        <f>SUM(F78:F79)</f>
        <v>34.72</v>
      </c>
    </row>
    <row r="81" spans="1:6" ht="15">
      <c r="A81" s="111" t="s">
        <v>502</v>
      </c>
      <c r="B81" s="111"/>
      <c r="C81" s="111"/>
      <c r="D81" s="111"/>
      <c r="E81" s="111"/>
      <c r="F81" s="31">
        <f>SUM(F80:F80)</f>
        <v>34.72</v>
      </c>
    </row>
    <row r="82" spans="1:6" ht="15">
      <c r="A82" s="32"/>
      <c r="B82" s="112" t="s">
        <v>503</v>
      </c>
      <c r="C82" s="112"/>
      <c r="D82" s="112"/>
      <c r="E82" s="112"/>
      <c r="F82" s="112"/>
    </row>
    <row r="83" spans="1:6" ht="15">
      <c r="A83" s="26" t="s">
        <v>531</v>
      </c>
      <c r="B83" s="27" t="s">
        <v>532</v>
      </c>
      <c r="C83" s="28" t="s">
        <v>26</v>
      </c>
      <c r="D83" s="29">
        <v>0.02</v>
      </c>
      <c r="E83" s="30">
        <v>668.96</v>
      </c>
      <c r="F83" s="30">
        <f t="shared" ref="F83:F87" si="10">D83*E83</f>
        <v>13.38</v>
      </c>
    </row>
    <row r="84" spans="1:6" ht="15">
      <c r="A84" s="26" t="s">
        <v>533</v>
      </c>
      <c r="B84" s="27" t="s">
        <v>534</v>
      </c>
      <c r="C84" s="28" t="s">
        <v>10</v>
      </c>
      <c r="D84" s="29">
        <v>0.2</v>
      </c>
      <c r="E84" s="30">
        <v>56.79</v>
      </c>
      <c r="F84" s="30">
        <f t="shared" si="10"/>
        <v>11.36</v>
      </c>
    </row>
    <row r="85" spans="1:6" ht="30">
      <c r="A85" s="26" t="s">
        <v>535</v>
      </c>
      <c r="B85" s="27" t="s">
        <v>536</v>
      </c>
      <c r="C85" s="28" t="s">
        <v>10</v>
      </c>
      <c r="D85" s="29">
        <v>0.2</v>
      </c>
      <c r="E85" s="30">
        <v>18.3</v>
      </c>
      <c r="F85" s="30">
        <f t="shared" si="10"/>
        <v>3.66</v>
      </c>
    </row>
    <row r="86" spans="1:6" ht="15">
      <c r="A86" s="26" t="s">
        <v>537</v>
      </c>
      <c r="B86" s="27" t="s">
        <v>538</v>
      </c>
      <c r="C86" s="28" t="s">
        <v>10</v>
      </c>
      <c r="D86" s="29">
        <v>0.2</v>
      </c>
      <c r="E86" s="30">
        <v>1.86</v>
      </c>
      <c r="F86" s="30">
        <f t="shared" si="10"/>
        <v>0.37</v>
      </c>
    </row>
    <row r="87" spans="1:6" ht="30">
      <c r="A87" s="26" t="s">
        <v>539</v>
      </c>
      <c r="B87" s="27" t="s">
        <v>540</v>
      </c>
      <c r="C87" s="28" t="s">
        <v>10</v>
      </c>
      <c r="D87" s="29">
        <v>0.2</v>
      </c>
      <c r="E87" s="30">
        <v>13.12</v>
      </c>
      <c r="F87" s="30">
        <f t="shared" si="10"/>
        <v>2.62</v>
      </c>
    </row>
    <row r="88" spans="1:6" ht="15">
      <c r="A88" s="113" t="s">
        <v>508</v>
      </c>
      <c r="B88" s="113"/>
      <c r="C88" s="113"/>
      <c r="D88" s="113"/>
      <c r="E88" s="113"/>
      <c r="F88" s="33">
        <f>SUM(F83:F87)</f>
        <v>31.39</v>
      </c>
    </row>
    <row r="89" spans="1:6" ht="15">
      <c r="A89" s="113" t="s">
        <v>509</v>
      </c>
      <c r="B89" s="113"/>
      <c r="C89" s="113"/>
      <c r="D89" s="113"/>
      <c r="E89" s="113"/>
      <c r="F89" s="31">
        <f>F88+F81</f>
        <v>66.11</v>
      </c>
    </row>
    <row r="90" spans="1:6" ht="15">
      <c r="A90" s="113" t="s">
        <v>510</v>
      </c>
      <c r="B90" s="113"/>
      <c r="C90" s="113"/>
      <c r="D90" s="113"/>
      <c r="E90" s="113"/>
      <c r="F90" s="31">
        <f>F89</f>
        <v>66.11</v>
      </c>
    </row>
    <row r="91" spans="1:6" ht="15">
      <c r="A91" s="22" t="s">
        <v>541</v>
      </c>
      <c r="B91" s="22" t="s">
        <v>1</v>
      </c>
      <c r="C91" s="22" t="s">
        <v>2</v>
      </c>
      <c r="D91" s="22" t="s">
        <v>3</v>
      </c>
      <c r="E91" s="23" t="s">
        <v>4</v>
      </c>
      <c r="F91" s="23" t="s">
        <v>6</v>
      </c>
    </row>
    <row r="92" spans="1:6" ht="15">
      <c r="A92" s="24" t="s">
        <v>496</v>
      </c>
      <c r="B92" s="114" t="s">
        <v>271</v>
      </c>
      <c r="C92" s="115"/>
      <c r="D92" s="115"/>
      <c r="E92" s="115"/>
      <c r="F92" s="116"/>
    </row>
    <row r="93" spans="1:6" ht="15">
      <c r="A93" s="25"/>
      <c r="B93" s="117" t="s">
        <v>497</v>
      </c>
      <c r="C93" s="117"/>
      <c r="D93" s="117"/>
      <c r="E93" s="117"/>
      <c r="F93" s="117"/>
    </row>
    <row r="94" spans="1:6" ht="15">
      <c r="A94" s="26" t="s">
        <v>542</v>
      </c>
      <c r="B94" s="27" t="s">
        <v>543</v>
      </c>
      <c r="C94" s="28" t="s">
        <v>499</v>
      </c>
      <c r="D94" s="29">
        <v>0.2</v>
      </c>
      <c r="E94" s="30">
        <v>19.89</v>
      </c>
      <c r="F94" s="30">
        <f t="shared" ref="F94:F95" si="11">D94*E94</f>
        <v>3.98</v>
      </c>
    </row>
    <row r="95" spans="1:6" ht="15">
      <c r="A95" s="26" t="s">
        <v>516</v>
      </c>
      <c r="B95" s="27" t="s">
        <v>500</v>
      </c>
      <c r="C95" s="28" t="s">
        <v>499</v>
      </c>
      <c r="D95" s="29">
        <v>0.08</v>
      </c>
      <c r="E95" s="30">
        <v>15.06</v>
      </c>
      <c r="F95" s="30">
        <f t="shared" si="11"/>
        <v>1.2</v>
      </c>
    </row>
    <row r="96" spans="1:6" ht="15">
      <c r="A96" s="111" t="s">
        <v>501</v>
      </c>
      <c r="B96" s="111"/>
      <c r="C96" s="111"/>
      <c r="D96" s="111"/>
      <c r="E96" s="111"/>
      <c r="F96" s="31">
        <f>SUM(F94:F95)</f>
        <v>5.18</v>
      </c>
    </row>
    <row r="97" spans="1:6" ht="15">
      <c r="A97" s="111" t="s">
        <v>502</v>
      </c>
      <c r="B97" s="111"/>
      <c r="C97" s="111"/>
      <c r="D97" s="111"/>
      <c r="E97" s="111"/>
      <c r="F97" s="31">
        <f>SUM(F96:F96)</f>
        <v>5.18</v>
      </c>
    </row>
    <row r="98" spans="1:6" ht="15">
      <c r="A98" s="32"/>
      <c r="B98" s="112" t="s">
        <v>503</v>
      </c>
      <c r="C98" s="112"/>
      <c r="D98" s="112"/>
      <c r="E98" s="112"/>
      <c r="F98" s="112"/>
    </row>
    <row r="99" spans="1:6" ht="15">
      <c r="A99" s="26" t="s">
        <v>526</v>
      </c>
      <c r="B99" s="27" t="s">
        <v>544</v>
      </c>
      <c r="C99" s="28" t="s">
        <v>545</v>
      </c>
      <c r="D99" s="29">
        <v>0.18</v>
      </c>
      <c r="E99" s="30">
        <v>67.72</v>
      </c>
      <c r="F99" s="30">
        <f t="shared" ref="F99" si="12">D99*E99</f>
        <v>12.19</v>
      </c>
    </row>
    <row r="100" spans="1:6" ht="15">
      <c r="A100" s="113" t="s">
        <v>508</v>
      </c>
      <c r="B100" s="113"/>
      <c r="C100" s="113"/>
      <c r="D100" s="113"/>
      <c r="E100" s="113"/>
      <c r="F100" s="33">
        <f>SUM(F99)</f>
        <v>12.19</v>
      </c>
    </row>
    <row r="101" spans="1:6" ht="15">
      <c r="A101" s="113" t="s">
        <v>509</v>
      </c>
      <c r="B101" s="113"/>
      <c r="C101" s="113"/>
      <c r="D101" s="113"/>
      <c r="E101" s="113"/>
      <c r="F101" s="31">
        <f>F100+F97</f>
        <v>17.37</v>
      </c>
    </row>
    <row r="102" spans="1:6" ht="15">
      <c r="A102" s="113" t="s">
        <v>510</v>
      </c>
      <c r="B102" s="113"/>
      <c r="C102" s="113"/>
      <c r="D102" s="113"/>
      <c r="E102" s="113"/>
      <c r="F102" s="31">
        <f>F101</f>
        <v>17.37</v>
      </c>
    </row>
    <row r="103" spans="1:6" ht="15">
      <c r="A103" s="22" t="s">
        <v>546</v>
      </c>
      <c r="B103" s="22" t="s">
        <v>1</v>
      </c>
      <c r="C103" s="22" t="s">
        <v>2</v>
      </c>
      <c r="D103" s="22" t="s">
        <v>3</v>
      </c>
      <c r="E103" s="23" t="s">
        <v>4</v>
      </c>
      <c r="F103" s="23" t="s">
        <v>6</v>
      </c>
    </row>
    <row r="104" spans="1:6" ht="15">
      <c r="A104" s="24" t="s">
        <v>496</v>
      </c>
      <c r="B104" s="114" t="s">
        <v>272</v>
      </c>
      <c r="C104" s="115"/>
      <c r="D104" s="115"/>
      <c r="E104" s="115"/>
      <c r="F104" s="116"/>
    </row>
    <row r="105" spans="1:6" ht="15">
      <c r="A105" s="25"/>
      <c r="B105" s="117" t="s">
        <v>497</v>
      </c>
      <c r="C105" s="117"/>
      <c r="D105" s="117"/>
      <c r="E105" s="117"/>
      <c r="F105" s="117"/>
    </row>
    <row r="106" spans="1:6" ht="15">
      <c r="A106" s="26" t="s">
        <v>542</v>
      </c>
      <c r="B106" s="27" t="s">
        <v>543</v>
      </c>
      <c r="C106" s="28" t="s">
        <v>499</v>
      </c>
      <c r="D106" s="29">
        <v>0.2</v>
      </c>
      <c r="E106" s="30">
        <v>19.89</v>
      </c>
      <c r="F106" s="30">
        <f t="shared" ref="F106:F107" si="13">D106*E106</f>
        <v>3.98</v>
      </c>
    </row>
    <row r="107" spans="1:6" ht="15">
      <c r="A107" s="26" t="s">
        <v>516</v>
      </c>
      <c r="B107" s="27" t="s">
        <v>500</v>
      </c>
      <c r="C107" s="28" t="s">
        <v>499</v>
      </c>
      <c r="D107" s="29">
        <v>0.08</v>
      </c>
      <c r="E107" s="30">
        <v>15.06</v>
      </c>
      <c r="F107" s="30">
        <f t="shared" si="13"/>
        <v>1.2</v>
      </c>
    </row>
    <row r="108" spans="1:6" ht="15">
      <c r="A108" s="111" t="s">
        <v>501</v>
      </c>
      <c r="B108" s="111"/>
      <c r="C108" s="111"/>
      <c r="D108" s="111"/>
      <c r="E108" s="111"/>
      <c r="F108" s="31">
        <f>SUM(F106:F107)</f>
        <v>5.18</v>
      </c>
    </row>
    <row r="109" spans="1:6" ht="15">
      <c r="A109" s="111" t="s">
        <v>502</v>
      </c>
      <c r="B109" s="111"/>
      <c r="C109" s="111"/>
      <c r="D109" s="111"/>
      <c r="E109" s="111"/>
      <c r="F109" s="31">
        <f>SUM(F108:F108)</f>
        <v>5.18</v>
      </c>
    </row>
    <row r="110" spans="1:6" ht="15">
      <c r="A110" s="32"/>
      <c r="B110" s="112" t="s">
        <v>503</v>
      </c>
      <c r="C110" s="112"/>
      <c r="D110" s="112"/>
      <c r="E110" s="112"/>
      <c r="F110" s="112"/>
    </row>
    <row r="111" spans="1:6" ht="15">
      <c r="A111" s="26" t="s">
        <v>526</v>
      </c>
      <c r="B111" s="27" t="s">
        <v>547</v>
      </c>
      <c r="C111" s="28" t="s">
        <v>545</v>
      </c>
      <c r="D111" s="29">
        <v>0.18</v>
      </c>
      <c r="E111" s="30">
        <v>39.78</v>
      </c>
      <c r="F111" s="30">
        <f t="shared" ref="F111" si="14">D111*E111</f>
        <v>7.16</v>
      </c>
    </row>
    <row r="112" spans="1:6" ht="15">
      <c r="A112" s="113" t="s">
        <v>508</v>
      </c>
      <c r="B112" s="113"/>
      <c r="C112" s="113"/>
      <c r="D112" s="113"/>
      <c r="E112" s="113"/>
      <c r="F112" s="33">
        <f>SUM(F111)</f>
        <v>7.16</v>
      </c>
    </row>
    <row r="113" spans="1:6" ht="15">
      <c r="A113" s="113" t="s">
        <v>509</v>
      </c>
      <c r="B113" s="113"/>
      <c r="C113" s="113"/>
      <c r="D113" s="113"/>
      <c r="E113" s="113"/>
      <c r="F113" s="31">
        <f>F112+F109</f>
        <v>12.34</v>
      </c>
    </row>
    <row r="114" spans="1:6" ht="15">
      <c r="A114" s="113" t="s">
        <v>510</v>
      </c>
      <c r="B114" s="113"/>
      <c r="C114" s="113"/>
      <c r="D114" s="113"/>
      <c r="E114" s="113"/>
      <c r="F114" s="31">
        <f>F113</f>
        <v>12.34</v>
      </c>
    </row>
    <row r="115" spans="1:6" ht="15">
      <c r="A115" s="22" t="s">
        <v>548</v>
      </c>
      <c r="B115" s="22" t="s">
        <v>1</v>
      </c>
      <c r="C115" s="22" t="s">
        <v>2</v>
      </c>
      <c r="D115" s="22" t="s">
        <v>3</v>
      </c>
      <c r="E115" s="23" t="s">
        <v>4</v>
      </c>
      <c r="F115" s="23" t="s">
        <v>6</v>
      </c>
    </row>
    <row r="116" spans="1:6" ht="15">
      <c r="A116" s="24" t="s">
        <v>496</v>
      </c>
      <c r="B116" s="114" t="s">
        <v>273</v>
      </c>
      <c r="C116" s="115"/>
      <c r="D116" s="115"/>
      <c r="E116" s="115"/>
      <c r="F116" s="116"/>
    </row>
    <row r="117" spans="1:6" ht="15">
      <c r="A117" s="25"/>
      <c r="B117" s="117" t="s">
        <v>497</v>
      </c>
      <c r="C117" s="117"/>
      <c r="D117" s="117"/>
      <c r="E117" s="117"/>
      <c r="F117" s="117"/>
    </row>
    <row r="118" spans="1:6" ht="15">
      <c r="A118" s="26" t="s">
        <v>542</v>
      </c>
      <c r="B118" s="27" t="s">
        <v>543</v>
      </c>
      <c r="C118" s="28" t="s">
        <v>499</v>
      </c>
      <c r="D118" s="29">
        <v>0.2</v>
      </c>
      <c r="E118" s="30">
        <v>19.89</v>
      </c>
      <c r="F118" s="30">
        <f t="shared" ref="F118:F119" si="15">D118*E118</f>
        <v>3.98</v>
      </c>
    </row>
    <row r="119" spans="1:6" ht="15">
      <c r="A119" s="26" t="s">
        <v>516</v>
      </c>
      <c r="B119" s="27" t="s">
        <v>500</v>
      </c>
      <c r="C119" s="28" t="s">
        <v>499</v>
      </c>
      <c r="D119" s="29">
        <v>0.08</v>
      </c>
      <c r="E119" s="30">
        <v>15.06</v>
      </c>
      <c r="F119" s="30">
        <f t="shared" si="15"/>
        <v>1.2</v>
      </c>
    </row>
    <row r="120" spans="1:6" ht="15">
      <c r="A120" s="111" t="s">
        <v>501</v>
      </c>
      <c r="B120" s="111"/>
      <c r="C120" s="111"/>
      <c r="D120" s="111"/>
      <c r="E120" s="111"/>
      <c r="F120" s="31">
        <f>SUM(F118:F119)</f>
        <v>5.18</v>
      </c>
    </row>
    <row r="121" spans="1:6" ht="15">
      <c r="A121" s="111" t="s">
        <v>502</v>
      </c>
      <c r="B121" s="111"/>
      <c r="C121" s="111"/>
      <c r="D121" s="111"/>
      <c r="E121" s="111"/>
      <c r="F121" s="31">
        <f>SUM(F120:F120)</f>
        <v>5.18</v>
      </c>
    </row>
    <row r="122" spans="1:6" ht="15">
      <c r="A122" s="32"/>
      <c r="B122" s="112" t="s">
        <v>503</v>
      </c>
      <c r="C122" s="112"/>
      <c r="D122" s="112"/>
      <c r="E122" s="112"/>
      <c r="F122" s="112"/>
    </row>
    <row r="123" spans="1:6" ht="15">
      <c r="A123" s="26" t="s">
        <v>526</v>
      </c>
      <c r="B123" s="27" t="s">
        <v>549</v>
      </c>
      <c r="C123" s="28" t="s">
        <v>545</v>
      </c>
      <c r="D123" s="29">
        <v>0.18</v>
      </c>
      <c r="E123" s="30">
        <v>26</v>
      </c>
      <c r="F123" s="30">
        <f t="shared" ref="F123" si="16">D123*E123</f>
        <v>4.68</v>
      </c>
    </row>
    <row r="124" spans="1:6" ht="15">
      <c r="A124" s="113" t="s">
        <v>508</v>
      </c>
      <c r="B124" s="113"/>
      <c r="C124" s="113"/>
      <c r="D124" s="113"/>
      <c r="E124" s="113"/>
      <c r="F124" s="33">
        <f>SUM(F123)</f>
        <v>4.68</v>
      </c>
    </row>
    <row r="125" spans="1:6" ht="15">
      <c r="A125" s="113" t="s">
        <v>509</v>
      </c>
      <c r="B125" s="113"/>
      <c r="C125" s="113"/>
      <c r="D125" s="113"/>
      <c r="E125" s="113"/>
      <c r="F125" s="31">
        <f>F124+F121</f>
        <v>9.86</v>
      </c>
    </row>
    <row r="126" spans="1:6" ht="15">
      <c r="A126" s="113" t="s">
        <v>510</v>
      </c>
      <c r="B126" s="113"/>
      <c r="C126" s="113"/>
      <c r="D126" s="113"/>
      <c r="E126" s="113"/>
      <c r="F126" s="31">
        <f>F125</f>
        <v>9.86</v>
      </c>
    </row>
    <row r="127" spans="1:6" ht="15">
      <c r="A127" s="22" t="s">
        <v>282</v>
      </c>
      <c r="B127" s="22" t="s">
        <v>1</v>
      </c>
      <c r="C127" s="22" t="s">
        <v>2</v>
      </c>
      <c r="D127" s="22" t="s">
        <v>3</v>
      </c>
      <c r="E127" s="23" t="s">
        <v>4</v>
      </c>
      <c r="F127" s="23" t="s">
        <v>6</v>
      </c>
    </row>
    <row r="128" spans="1:6" ht="15">
      <c r="A128" s="24" t="s">
        <v>496</v>
      </c>
      <c r="B128" s="114" t="s">
        <v>550</v>
      </c>
      <c r="C128" s="115"/>
      <c r="D128" s="115"/>
      <c r="E128" s="115"/>
      <c r="F128" s="116"/>
    </row>
    <row r="129" spans="1:6" ht="15">
      <c r="A129" s="25"/>
      <c r="B129" s="117" t="s">
        <v>497</v>
      </c>
      <c r="C129" s="117"/>
      <c r="D129" s="117"/>
      <c r="E129" s="117"/>
      <c r="F129" s="117"/>
    </row>
    <row r="130" spans="1:6" ht="15">
      <c r="A130" s="26" t="s">
        <v>515</v>
      </c>
      <c r="B130" s="27" t="s">
        <v>511</v>
      </c>
      <c r="C130" s="28" t="s">
        <v>499</v>
      </c>
      <c r="D130" s="29">
        <v>1.98</v>
      </c>
      <c r="E130" s="30">
        <v>18.89</v>
      </c>
      <c r="F130" s="30">
        <f t="shared" ref="F130:F132" si="17">D130*E130</f>
        <v>37.4</v>
      </c>
    </row>
    <row r="131" spans="1:6" ht="15">
      <c r="A131" s="26" t="s">
        <v>516</v>
      </c>
      <c r="B131" s="27" t="s">
        <v>500</v>
      </c>
      <c r="C131" s="28" t="s">
        <v>499</v>
      </c>
      <c r="D131" s="29">
        <v>4.24</v>
      </c>
      <c r="E131" s="30">
        <v>15.06</v>
      </c>
      <c r="F131" s="30">
        <f t="shared" si="17"/>
        <v>63.85</v>
      </c>
    </row>
    <row r="132" spans="1:6" ht="15">
      <c r="A132" s="26" t="s">
        <v>551</v>
      </c>
      <c r="B132" s="27" t="s">
        <v>552</v>
      </c>
      <c r="C132" s="28" t="s">
        <v>499</v>
      </c>
      <c r="D132" s="29">
        <v>2.2599999999999998</v>
      </c>
      <c r="E132" s="30">
        <v>18.690000000000001</v>
      </c>
      <c r="F132" s="30">
        <f t="shared" si="17"/>
        <v>42.24</v>
      </c>
    </row>
    <row r="133" spans="1:6" ht="15">
      <c r="A133" s="111" t="s">
        <v>501</v>
      </c>
      <c r="B133" s="111"/>
      <c r="C133" s="111"/>
      <c r="D133" s="111"/>
      <c r="E133" s="111"/>
      <c r="F133" s="31">
        <f>SUM(F130:F132)</f>
        <v>143.49</v>
      </c>
    </row>
    <row r="134" spans="1:6" ht="15">
      <c r="A134" s="111" t="s">
        <v>502</v>
      </c>
      <c r="B134" s="111"/>
      <c r="C134" s="111"/>
      <c r="D134" s="111"/>
      <c r="E134" s="111"/>
      <c r="F134" s="31">
        <f>SUM(F133:F133)</f>
        <v>143.49</v>
      </c>
    </row>
    <row r="135" spans="1:6" ht="15">
      <c r="A135" s="32"/>
      <c r="B135" s="112" t="s">
        <v>503</v>
      </c>
      <c r="C135" s="112"/>
      <c r="D135" s="112"/>
      <c r="E135" s="112"/>
      <c r="F135" s="112"/>
    </row>
    <row r="136" spans="1:6" ht="30">
      <c r="A136" s="26" t="s">
        <v>553</v>
      </c>
      <c r="B136" s="27" t="s">
        <v>554</v>
      </c>
      <c r="C136" s="28" t="s">
        <v>26</v>
      </c>
      <c r="D136" s="29">
        <v>1.1000000000000001</v>
      </c>
      <c r="E136" s="30">
        <v>389.32</v>
      </c>
      <c r="F136" s="30">
        <f t="shared" ref="F136:F138" si="18">D136*E136</f>
        <v>428.25</v>
      </c>
    </row>
    <row r="137" spans="1:6" ht="15">
      <c r="A137" s="26" t="s">
        <v>555</v>
      </c>
      <c r="B137" s="27" t="s">
        <v>556</v>
      </c>
      <c r="C137" s="28" t="s">
        <v>15</v>
      </c>
      <c r="D137" s="29">
        <v>2</v>
      </c>
      <c r="E137" s="30">
        <v>2.2999999999999998</v>
      </c>
      <c r="F137" s="30">
        <f t="shared" si="18"/>
        <v>4.5999999999999996</v>
      </c>
    </row>
    <row r="138" spans="1:6" ht="30">
      <c r="A138" s="26" t="s">
        <v>557</v>
      </c>
      <c r="B138" s="27" t="s">
        <v>558</v>
      </c>
      <c r="C138" s="28" t="s">
        <v>15</v>
      </c>
      <c r="D138" s="29">
        <v>20</v>
      </c>
      <c r="E138" s="30">
        <v>1.38</v>
      </c>
      <c r="F138" s="30">
        <f t="shared" si="18"/>
        <v>27.6</v>
      </c>
    </row>
    <row r="139" spans="1:6" ht="15">
      <c r="A139" s="113" t="s">
        <v>508</v>
      </c>
      <c r="B139" s="113"/>
      <c r="C139" s="113"/>
      <c r="D139" s="113"/>
      <c r="E139" s="113"/>
      <c r="F139" s="33">
        <f>SUM(F136:F138)</f>
        <v>460.45</v>
      </c>
    </row>
    <row r="140" spans="1:6" ht="15">
      <c r="A140" s="113" t="s">
        <v>509</v>
      </c>
      <c r="B140" s="113"/>
      <c r="C140" s="113"/>
      <c r="D140" s="113"/>
      <c r="E140" s="113"/>
      <c r="F140" s="31">
        <f>F139+F134</f>
        <v>603.94000000000005</v>
      </c>
    </row>
    <row r="141" spans="1:6" ht="15">
      <c r="A141" s="113" t="s">
        <v>510</v>
      </c>
      <c r="B141" s="113"/>
      <c r="C141" s="113"/>
      <c r="D141" s="113"/>
      <c r="E141" s="113"/>
      <c r="F141" s="31">
        <f>F140</f>
        <v>603.94000000000005</v>
      </c>
    </row>
    <row r="142" spans="1:6" ht="15">
      <c r="A142" s="22" t="s">
        <v>285</v>
      </c>
      <c r="B142" s="22" t="s">
        <v>1</v>
      </c>
      <c r="C142" s="22" t="s">
        <v>2</v>
      </c>
      <c r="D142" s="22" t="s">
        <v>3</v>
      </c>
      <c r="E142" s="23" t="s">
        <v>4</v>
      </c>
      <c r="F142" s="23" t="s">
        <v>6</v>
      </c>
    </row>
    <row r="143" spans="1:6" ht="28.5" customHeight="1">
      <c r="A143" s="24" t="s">
        <v>496</v>
      </c>
      <c r="B143" s="114" t="s">
        <v>559</v>
      </c>
      <c r="C143" s="115"/>
      <c r="D143" s="115"/>
      <c r="E143" s="115"/>
      <c r="F143" s="116"/>
    </row>
    <row r="144" spans="1:6" ht="15">
      <c r="A144" s="25"/>
      <c r="B144" s="117" t="s">
        <v>497</v>
      </c>
      <c r="C144" s="117"/>
      <c r="D144" s="117"/>
      <c r="E144" s="117"/>
      <c r="F144" s="117"/>
    </row>
    <row r="145" spans="1:6" ht="15">
      <c r="A145" s="26" t="s">
        <v>560</v>
      </c>
      <c r="B145" s="27" t="s">
        <v>561</v>
      </c>
      <c r="C145" s="28" t="s">
        <v>499</v>
      </c>
      <c r="D145" s="29">
        <v>0.49</v>
      </c>
      <c r="E145" s="30">
        <v>19.98</v>
      </c>
      <c r="F145" s="30">
        <f t="shared" ref="F145:F146" si="19">D145*E145</f>
        <v>9.7899999999999991</v>
      </c>
    </row>
    <row r="146" spans="1:6" ht="15">
      <c r="A146" s="26" t="s">
        <v>516</v>
      </c>
      <c r="B146" s="27" t="s">
        <v>500</v>
      </c>
      <c r="C146" s="28" t="s">
        <v>499</v>
      </c>
      <c r="D146" s="29">
        <v>0.21</v>
      </c>
      <c r="E146" s="30">
        <v>15.06</v>
      </c>
      <c r="F146" s="30">
        <f t="shared" si="19"/>
        <v>3.16</v>
      </c>
    </row>
    <row r="147" spans="1:6" ht="15">
      <c r="A147" s="111" t="s">
        <v>501</v>
      </c>
      <c r="B147" s="111"/>
      <c r="C147" s="111"/>
      <c r="D147" s="111"/>
      <c r="E147" s="111"/>
      <c r="F147" s="31">
        <f>SUM(F145:F146)</f>
        <v>12.95</v>
      </c>
    </row>
    <row r="148" spans="1:6" ht="15">
      <c r="A148" s="111" t="s">
        <v>502</v>
      </c>
      <c r="B148" s="111"/>
      <c r="C148" s="111"/>
      <c r="D148" s="111"/>
      <c r="E148" s="111"/>
      <c r="F148" s="31">
        <f>SUM(F147:F147)</f>
        <v>12.95</v>
      </c>
    </row>
    <row r="149" spans="1:6" ht="15">
      <c r="A149" s="32"/>
      <c r="B149" s="112" t="s">
        <v>503</v>
      </c>
      <c r="C149" s="112"/>
      <c r="D149" s="112"/>
      <c r="E149" s="112"/>
      <c r="F149" s="112"/>
    </row>
    <row r="150" spans="1:6" ht="15">
      <c r="A150" s="26" t="s">
        <v>562</v>
      </c>
      <c r="B150" s="27" t="s">
        <v>563</v>
      </c>
      <c r="C150" s="28" t="s">
        <v>506</v>
      </c>
      <c r="D150" s="29">
        <v>1.2</v>
      </c>
      <c r="E150" s="30">
        <v>4.05</v>
      </c>
      <c r="F150" s="30">
        <f t="shared" ref="F150:F152" si="20">D150*E150</f>
        <v>4.8600000000000003</v>
      </c>
    </row>
    <row r="151" spans="1:6" ht="15">
      <c r="A151" s="26" t="s">
        <v>564</v>
      </c>
      <c r="B151" s="27" t="s">
        <v>565</v>
      </c>
      <c r="C151" s="28" t="s">
        <v>506</v>
      </c>
      <c r="D151" s="29">
        <v>8.6199999999999992</v>
      </c>
      <c r="E151" s="30">
        <v>2.12</v>
      </c>
      <c r="F151" s="30">
        <f t="shared" si="20"/>
        <v>18.27</v>
      </c>
    </row>
    <row r="152" spans="1:6" ht="15">
      <c r="A152" s="26" t="s">
        <v>526</v>
      </c>
      <c r="B152" s="27" t="s">
        <v>566</v>
      </c>
      <c r="C152" s="28" t="s">
        <v>10</v>
      </c>
      <c r="D152" s="29">
        <v>1.05</v>
      </c>
      <c r="E152" s="30">
        <v>59.33</v>
      </c>
      <c r="F152" s="30">
        <f t="shared" si="20"/>
        <v>62.3</v>
      </c>
    </row>
    <row r="153" spans="1:6" ht="15">
      <c r="A153" s="113" t="s">
        <v>508</v>
      </c>
      <c r="B153" s="113"/>
      <c r="C153" s="113"/>
      <c r="D153" s="113"/>
      <c r="E153" s="113"/>
      <c r="F153" s="33">
        <f>SUM(F150:F152)</f>
        <v>85.43</v>
      </c>
    </row>
    <row r="154" spans="1:6" ht="15">
      <c r="A154" s="113" t="s">
        <v>509</v>
      </c>
      <c r="B154" s="113"/>
      <c r="C154" s="113"/>
      <c r="D154" s="113"/>
      <c r="E154" s="113"/>
      <c r="F154" s="31">
        <f>F153+F148</f>
        <v>98.38</v>
      </c>
    </row>
    <row r="155" spans="1:6" ht="15">
      <c r="A155" s="113" t="s">
        <v>510</v>
      </c>
      <c r="B155" s="113"/>
      <c r="C155" s="113"/>
      <c r="D155" s="113"/>
      <c r="E155" s="113"/>
      <c r="F155" s="31">
        <f>F154</f>
        <v>98.38</v>
      </c>
    </row>
    <row r="156" spans="1:6" ht="15">
      <c r="A156" s="22" t="s">
        <v>286</v>
      </c>
      <c r="B156" s="22" t="s">
        <v>1</v>
      </c>
      <c r="C156" s="22" t="s">
        <v>2</v>
      </c>
      <c r="D156" s="22" t="s">
        <v>3</v>
      </c>
      <c r="E156" s="23" t="s">
        <v>4</v>
      </c>
      <c r="F156" s="23" t="s">
        <v>6</v>
      </c>
    </row>
    <row r="157" spans="1:6" ht="15">
      <c r="A157" s="24" t="s">
        <v>496</v>
      </c>
      <c r="B157" s="114" t="s">
        <v>567</v>
      </c>
      <c r="C157" s="115"/>
      <c r="D157" s="115"/>
      <c r="E157" s="115"/>
      <c r="F157" s="116"/>
    </row>
    <row r="158" spans="1:6" ht="15">
      <c r="A158" s="25"/>
      <c r="B158" s="117" t="s">
        <v>497</v>
      </c>
      <c r="C158" s="117"/>
      <c r="D158" s="117"/>
      <c r="E158" s="117"/>
      <c r="F158" s="117"/>
    </row>
    <row r="159" spans="1:6" ht="15">
      <c r="A159" s="26" t="s">
        <v>560</v>
      </c>
      <c r="B159" s="27" t="s">
        <v>561</v>
      </c>
      <c r="C159" s="28" t="s">
        <v>499</v>
      </c>
      <c r="D159" s="29">
        <v>0.49</v>
      </c>
      <c r="E159" s="30">
        <v>19.98</v>
      </c>
      <c r="F159" s="30">
        <f t="shared" ref="F159:F160" si="21">D159*E159</f>
        <v>9.7899999999999991</v>
      </c>
    </row>
    <row r="160" spans="1:6" ht="15">
      <c r="A160" s="26" t="s">
        <v>516</v>
      </c>
      <c r="B160" s="27" t="s">
        <v>500</v>
      </c>
      <c r="C160" s="28" t="s">
        <v>499</v>
      </c>
      <c r="D160" s="29">
        <v>0.21</v>
      </c>
      <c r="E160" s="30">
        <v>15.06</v>
      </c>
      <c r="F160" s="30">
        <f t="shared" si="21"/>
        <v>3.16</v>
      </c>
    </row>
    <row r="161" spans="1:6" ht="15">
      <c r="A161" s="111" t="s">
        <v>501</v>
      </c>
      <c r="B161" s="111"/>
      <c r="C161" s="111"/>
      <c r="D161" s="111"/>
      <c r="E161" s="111"/>
      <c r="F161" s="31">
        <f>SUM(F159:F160)</f>
        <v>12.95</v>
      </c>
    </row>
    <row r="162" spans="1:6" ht="15">
      <c r="A162" s="111" t="s">
        <v>502</v>
      </c>
      <c r="B162" s="111"/>
      <c r="C162" s="111"/>
      <c r="D162" s="111"/>
      <c r="E162" s="111"/>
      <c r="F162" s="31">
        <f>SUM(F161:F161)</f>
        <v>12.95</v>
      </c>
    </row>
    <row r="163" spans="1:6" ht="15">
      <c r="A163" s="32"/>
      <c r="B163" s="112" t="s">
        <v>503</v>
      </c>
      <c r="C163" s="112"/>
      <c r="D163" s="112"/>
      <c r="E163" s="112"/>
      <c r="F163" s="112"/>
    </row>
    <row r="164" spans="1:6" ht="15">
      <c r="A164" s="26" t="s">
        <v>562</v>
      </c>
      <c r="B164" s="27" t="s">
        <v>563</v>
      </c>
      <c r="C164" s="28" t="s">
        <v>506</v>
      </c>
      <c r="D164" s="29">
        <v>0.52</v>
      </c>
      <c r="E164" s="30">
        <v>4.05</v>
      </c>
      <c r="F164" s="30">
        <f t="shared" ref="F164:F166" si="22">D164*E164</f>
        <v>2.11</v>
      </c>
    </row>
    <row r="165" spans="1:6" ht="15">
      <c r="A165" s="26" t="s">
        <v>568</v>
      </c>
      <c r="B165" s="27" t="s">
        <v>569</v>
      </c>
      <c r="C165" s="28" t="s">
        <v>506</v>
      </c>
      <c r="D165" s="29">
        <v>4.8</v>
      </c>
      <c r="E165" s="30">
        <v>1.98</v>
      </c>
      <c r="F165" s="30">
        <f t="shared" si="22"/>
        <v>9.5</v>
      </c>
    </row>
    <row r="166" spans="1:6" ht="15">
      <c r="A166" s="26" t="s">
        <v>526</v>
      </c>
      <c r="B166" s="27" t="s">
        <v>570</v>
      </c>
      <c r="C166" s="28" t="s">
        <v>10</v>
      </c>
      <c r="D166" s="29">
        <v>1.05</v>
      </c>
      <c r="E166" s="30">
        <v>31.5</v>
      </c>
      <c r="F166" s="30">
        <f t="shared" si="22"/>
        <v>33.08</v>
      </c>
    </row>
    <row r="167" spans="1:6" ht="15">
      <c r="A167" s="113" t="s">
        <v>508</v>
      </c>
      <c r="B167" s="113"/>
      <c r="C167" s="113"/>
      <c r="D167" s="113"/>
      <c r="E167" s="113"/>
      <c r="F167" s="33">
        <f>SUM(F164:F166)</f>
        <v>44.69</v>
      </c>
    </row>
    <row r="168" spans="1:6" ht="15">
      <c r="A168" s="113" t="s">
        <v>509</v>
      </c>
      <c r="B168" s="113"/>
      <c r="C168" s="113"/>
      <c r="D168" s="113"/>
      <c r="E168" s="113"/>
      <c r="F168" s="31">
        <f>F167+F162</f>
        <v>57.64</v>
      </c>
    </row>
    <row r="169" spans="1:6" ht="15">
      <c r="A169" s="113" t="s">
        <v>510</v>
      </c>
      <c r="B169" s="113"/>
      <c r="C169" s="113"/>
      <c r="D169" s="113"/>
      <c r="E169" s="113"/>
      <c r="F169" s="31">
        <f>F168</f>
        <v>57.64</v>
      </c>
    </row>
    <row r="170" spans="1:6" ht="15">
      <c r="A170" s="22" t="s">
        <v>301</v>
      </c>
      <c r="B170" s="22" t="s">
        <v>1</v>
      </c>
      <c r="C170" s="22" t="s">
        <v>2</v>
      </c>
      <c r="D170" s="22" t="s">
        <v>3</v>
      </c>
      <c r="E170" s="23" t="s">
        <v>4</v>
      </c>
      <c r="F170" s="23" t="s">
        <v>6</v>
      </c>
    </row>
    <row r="171" spans="1:6" ht="15">
      <c r="A171" s="24" t="s">
        <v>496</v>
      </c>
      <c r="B171" s="114" t="s">
        <v>571</v>
      </c>
      <c r="C171" s="115"/>
      <c r="D171" s="115"/>
      <c r="E171" s="115"/>
      <c r="F171" s="116"/>
    </row>
    <row r="172" spans="1:6" ht="15">
      <c r="A172" s="25"/>
      <c r="B172" s="117" t="s">
        <v>497</v>
      </c>
      <c r="C172" s="117"/>
      <c r="D172" s="117"/>
      <c r="E172" s="117"/>
      <c r="F172" s="117"/>
    </row>
    <row r="173" spans="1:6" ht="15">
      <c r="A173" s="26" t="s">
        <v>572</v>
      </c>
      <c r="B173" s="27" t="s">
        <v>512</v>
      </c>
      <c r="C173" s="28" t="s">
        <v>499</v>
      </c>
      <c r="D173" s="29">
        <v>2.4</v>
      </c>
      <c r="E173" s="30">
        <v>15.11</v>
      </c>
      <c r="F173" s="30">
        <f t="shared" ref="F173" si="23">D173*E173</f>
        <v>36.26</v>
      </c>
    </row>
    <row r="174" spans="1:6" ht="15">
      <c r="A174" s="111" t="s">
        <v>501</v>
      </c>
      <c r="B174" s="111"/>
      <c r="C174" s="111"/>
      <c r="D174" s="111"/>
      <c r="E174" s="111"/>
      <c r="F174" s="31">
        <f>SUM(F173)</f>
        <v>36.26</v>
      </c>
    </row>
    <row r="175" spans="1:6" ht="15">
      <c r="A175" s="111" t="s">
        <v>502</v>
      </c>
      <c r="B175" s="111"/>
      <c r="C175" s="111"/>
      <c r="D175" s="111"/>
      <c r="E175" s="111"/>
      <c r="F175" s="31">
        <f>SUM(F174:F174)</f>
        <v>36.26</v>
      </c>
    </row>
    <row r="176" spans="1:6" ht="15">
      <c r="A176" s="32"/>
      <c r="B176" s="112" t="s">
        <v>503</v>
      </c>
      <c r="C176" s="112"/>
      <c r="D176" s="112"/>
      <c r="E176" s="112"/>
      <c r="F176" s="112"/>
    </row>
    <row r="177" spans="1:6" ht="15">
      <c r="A177" s="26" t="s">
        <v>573</v>
      </c>
      <c r="B177" s="27" t="s">
        <v>574</v>
      </c>
      <c r="C177" s="28" t="s">
        <v>506</v>
      </c>
      <c r="D177" s="29">
        <v>0.52500000000000002</v>
      </c>
      <c r="E177" s="30">
        <v>33.200000000000003</v>
      </c>
      <c r="F177" s="30">
        <f t="shared" ref="F177:F180" si="24">D177*E177</f>
        <v>17.43</v>
      </c>
    </row>
    <row r="178" spans="1:6" ht="30">
      <c r="A178" s="26" t="s">
        <v>575</v>
      </c>
      <c r="B178" s="27" t="s">
        <v>576</v>
      </c>
      <c r="C178" s="28" t="s">
        <v>48</v>
      </c>
      <c r="D178" s="29">
        <v>2</v>
      </c>
      <c r="E178" s="30">
        <v>15.91</v>
      </c>
      <c r="F178" s="30">
        <f t="shared" si="24"/>
        <v>31.82</v>
      </c>
    </row>
    <row r="179" spans="1:6" ht="15">
      <c r="A179" s="26" t="s">
        <v>577</v>
      </c>
      <c r="B179" s="27" t="s">
        <v>578</v>
      </c>
      <c r="C179" s="28" t="s">
        <v>10</v>
      </c>
      <c r="D179" s="29">
        <v>1</v>
      </c>
      <c r="E179" s="30">
        <v>350</v>
      </c>
      <c r="F179" s="30">
        <f t="shared" si="24"/>
        <v>350</v>
      </c>
    </row>
    <row r="180" spans="1:6" ht="15">
      <c r="A180" s="26" t="s">
        <v>579</v>
      </c>
      <c r="B180" s="27" t="s">
        <v>580</v>
      </c>
      <c r="C180" s="28" t="s">
        <v>506</v>
      </c>
      <c r="D180" s="29">
        <v>2.1100000000000001E-2</v>
      </c>
      <c r="E180" s="30">
        <v>85.33</v>
      </c>
      <c r="F180" s="30">
        <f t="shared" si="24"/>
        <v>1.8</v>
      </c>
    </row>
    <row r="181" spans="1:6" ht="15">
      <c r="A181" s="113" t="s">
        <v>508</v>
      </c>
      <c r="B181" s="113"/>
      <c r="C181" s="113"/>
      <c r="D181" s="113"/>
      <c r="E181" s="113"/>
      <c r="F181" s="33">
        <f>SUM(F177:F180)</f>
        <v>401.05</v>
      </c>
    </row>
    <row r="182" spans="1:6" ht="15">
      <c r="A182" s="113" t="s">
        <v>509</v>
      </c>
      <c r="B182" s="113"/>
      <c r="C182" s="113"/>
      <c r="D182" s="113"/>
      <c r="E182" s="113"/>
      <c r="F182" s="31">
        <f>F181+F175</f>
        <v>437.31</v>
      </c>
    </row>
    <row r="183" spans="1:6" ht="15">
      <c r="A183" s="113" t="s">
        <v>510</v>
      </c>
      <c r="B183" s="113"/>
      <c r="C183" s="113"/>
      <c r="D183" s="113"/>
      <c r="E183" s="113"/>
      <c r="F183" s="31">
        <f>F182</f>
        <v>437.31</v>
      </c>
    </row>
    <row r="184" spans="1:6" ht="15">
      <c r="A184" s="22" t="str">
        <f>'Orçamento Sintético'!A233</f>
        <v xml:space="preserve"> 15.11</v>
      </c>
      <c r="B184" s="22" t="s">
        <v>1</v>
      </c>
      <c r="C184" s="22" t="s">
        <v>2</v>
      </c>
      <c r="D184" s="22" t="s">
        <v>3</v>
      </c>
      <c r="E184" s="23" t="s">
        <v>4</v>
      </c>
      <c r="F184" s="23" t="s">
        <v>6</v>
      </c>
    </row>
    <row r="185" spans="1:6" ht="15">
      <c r="A185" s="24" t="s">
        <v>496</v>
      </c>
      <c r="B185" s="114" t="s">
        <v>481</v>
      </c>
      <c r="C185" s="115"/>
      <c r="D185" s="115"/>
      <c r="E185" s="115"/>
      <c r="F185" s="116"/>
    </row>
    <row r="186" spans="1:6" ht="15">
      <c r="A186" s="25"/>
      <c r="B186" s="117" t="s">
        <v>497</v>
      </c>
      <c r="C186" s="117"/>
      <c r="D186" s="117"/>
      <c r="E186" s="117"/>
      <c r="F186" s="117"/>
    </row>
    <row r="187" spans="1:6" ht="15">
      <c r="A187" s="26">
        <v>88247</v>
      </c>
      <c r="B187" s="27" t="s">
        <v>525</v>
      </c>
      <c r="C187" s="28" t="s">
        <v>499</v>
      </c>
      <c r="D187" s="29">
        <v>0.5</v>
      </c>
      <c r="E187" s="30">
        <v>14.99</v>
      </c>
      <c r="F187" s="30">
        <f t="shared" ref="F187:F188" si="25">D187*E187</f>
        <v>7.5</v>
      </c>
    </row>
    <row r="188" spans="1:6" ht="15">
      <c r="A188" s="26">
        <v>88264</v>
      </c>
      <c r="B188" s="27" t="s">
        <v>523</v>
      </c>
      <c r="C188" s="28" t="s">
        <v>499</v>
      </c>
      <c r="D188" s="29">
        <v>0.5</v>
      </c>
      <c r="E188" s="30">
        <v>19.04</v>
      </c>
      <c r="F188" s="30">
        <f t="shared" si="25"/>
        <v>9.52</v>
      </c>
    </row>
    <row r="189" spans="1:6" ht="15">
      <c r="A189" s="111" t="s">
        <v>501</v>
      </c>
      <c r="B189" s="111"/>
      <c r="C189" s="111"/>
      <c r="D189" s="111"/>
      <c r="E189" s="111"/>
      <c r="F189" s="31">
        <f>SUM(F187:F188)</f>
        <v>17.02</v>
      </c>
    </row>
    <row r="190" spans="1:6" ht="15">
      <c r="A190" s="111" t="s">
        <v>502</v>
      </c>
      <c r="B190" s="111"/>
      <c r="C190" s="111"/>
      <c r="D190" s="111"/>
      <c r="E190" s="111"/>
      <c r="F190" s="31">
        <f>SUM(F189:F189)</f>
        <v>17.02</v>
      </c>
    </row>
    <row r="191" spans="1:6" ht="15">
      <c r="A191" s="32"/>
      <c r="B191" s="112" t="s">
        <v>503</v>
      </c>
      <c r="C191" s="112"/>
      <c r="D191" s="112"/>
      <c r="E191" s="112"/>
      <c r="F191" s="112"/>
    </row>
    <row r="192" spans="1:6" ht="30">
      <c r="A192" s="26" t="s">
        <v>526</v>
      </c>
      <c r="B192" s="27" t="s">
        <v>638</v>
      </c>
      <c r="C192" s="28" t="s">
        <v>48</v>
      </c>
      <c r="D192" s="29">
        <v>1</v>
      </c>
      <c r="E192" s="30">
        <v>15.6</v>
      </c>
      <c r="F192" s="30">
        <f t="shared" ref="F192" si="26">D192*E192</f>
        <v>15.6</v>
      </c>
    </row>
    <row r="193" spans="1:6" ht="15">
      <c r="A193" s="113" t="s">
        <v>508</v>
      </c>
      <c r="B193" s="113"/>
      <c r="C193" s="113"/>
      <c r="D193" s="113"/>
      <c r="E193" s="113"/>
      <c r="F193" s="33">
        <f>SUM(F192:F192)</f>
        <v>15.6</v>
      </c>
    </row>
    <row r="194" spans="1:6" ht="15">
      <c r="A194" s="113" t="s">
        <v>509</v>
      </c>
      <c r="B194" s="113"/>
      <c r="C194" s="113"/>
      <c r="D194" s="113"/>
      <c r="E194" s="113"/>
      <c r="F194" s="31">
        <f>F193+F190</f>
        <v>32.619999999999997</v>
      </c>
    </row>
    <row r="195" spans="1:6" ht="15">
      <c r="A195" s="113" t="s">
        <v>510</v>
      </c>
      <c r="B195" s="113"/>
      <c r="C195" s="113"/>
      <c r="D195" s="113"/>
      <c r="E195" s="113"/>
      <c r="F195" s="31">
        <f>F194</f>
        <v>32.619999999999997</v>
      </c>
    </row>
    <row r="196" spans="1:6" ht="15">
      <c r="A196" s="22" t="s">
        <v>347</v>
      </c>
      <c r="B196" s="22" t="s">
        <v>1</v>
      </c>
      <c r="C196" s="22" t="s">
        <v>2</v>
      </c>
      <c r="D196" s="22" t="s">
        <v>3</v>
      </c>
      <c r="E196" s="23" t="s">
        <v>4</v>
      </c>
      <c r="F196" s="23" t="s">
        <v>6</v>
      </c>
    </row>
    <row r="197" spans="1:6" ht="15">
      <c r="A197" s="24" t="s">
        <v>496</v>
      </c>
      <c r="B197" s="114" t="s">
        <v>581</v>
      </c>
      <c r="C197" s="115"/>
      <c r="D197" s="115"/>
      <c r="E197" s="115"/>
      <c r="F197" s="116"/>
    </row>
    <row r="198" spans="1:6" ht="15">
      <c r="A198" s="25"/>
      <c r="B198" s="117" t="s">
        <v>497</v>
      </c>
      <c r="C198" s="117"/>
      <c r="D198" s="117"/>
      <c r="E198" s="117"/>
      <c r="F198" s="117"/>
    </row>
    <row r="199" spans="1:6" ht="15">
      <c r="A199" s="26" t="s">
        <v>572</v>
      </c>
      <c r="B199" s="27" t="s">
        <v>512</v>
      </c>
      <c r="C199" s="28" t="s">
        <v>499</v>
      </c>
      <c r="D199" s="29">
        <v>0.2</v>
      </c>
      <c r="E199" s="30">
        <v>15.11</v>
      </c>
      <c r="F199" s="30">
        <f t="shared" ref="F199:F200" si="27">D199*E199</f>
        <v>3.02</v>
      </c>
    </row>
    <row r="200" spans="1:6" ht="15">
      <c r="A200" s="26" t="s">
        <v>515</v>
      </c>
      <c r="B200" s="27" t="s">
        <v>511</v>
      </c>
      <c r="C200" s="28" t="s">
        <v>499</v>
      </c>
      <c r="D200" s="29">
        <v>0.2</v>
      </c>
      <c r="E200" s="30">
        <v>18.89</v>
      </c>
      <c r="F200" s="30">
        <f t="shared" si="27"/>
        <v>3.78</v>
      </c>
    </row>
    <row r="201" spans="1:6" ht="15">
      <c r="A201" s="111" t="s">
        <v>501</v>
      </c>
      <c r="B201" s="111"/>
      <c r="C201" s="111"/>
      <c r="D201" s="111"/>
      <c r="E201" s="111"/>
      <c r="F201" s="31">
        <f>SUM(F199:F200)</f>
        <v>6.8</v>
      </c>
    </row>
    <row r="202" spans="1:6" ht="15">
      <c r="A202" s="111" t="s">
        <v>502</v>
      </c>
      <c r="B202" s="111"/>
      <c r="C202" s="111"/>
      <c r="D202" s="111"/>
      <c r="E202" s="111"/>
      <c r="F202" s="31">
        <f>SUM(F201:F201)</f>
        <v>6.8</v>
      </c>
    </row>
    <row r="203" spans="1:6" ht="15">
      <c r="A203" s="32"/>
      <c r="B203" s="112" t="s">
        <v>503</v>
      </c>
      <c r="C203" s="112"/>
      <c r="D203" s="112"/>
      <c r="E203" s="112"/>
      <c r="F203" s="112"/>
    </row>
    <row r="204" spans="1:6" ht="45">
      <c r="A204" s="26" t="s">
        <v>582</v>
      </c>
      <c r="B204" s="27" t="s">
        <v>583</v>
      </c>
      <c r="C204" s="28" t="s">
        <v>48</v>
      </c>
      <c r="D204" s="29">
        <v>1</v>
      </c>
      <c r="E204" s="30">
        <v>35.42</v>
      </c>
      <c r="F204" s="30">
        <f t="shared" ref="F204" si="28">D204*E204</f>
        <v>35.42</v>
      </c>
    </row>
    <row r="205" spans="1:6" ht="15">
      <c r="A205" s="113" t="s">
        <v>508</v>
      </c>
      <c r="B205" s="113"/>
      <c r="C205" s="113"/>
      <c r="D205" s="113"/>
      <c r="E205" s="113"/>
      <c r="F205" s="33">
        <f>SUM(F204)</f>
        <v>35.42</v>
      </c>
    </row>
    <row r="206" spans="1:6" ht="15">
      <c r="A206" s="113" t="s">
        <v>509</v>
      </c>
      <c r="B206" s="113"/>
      <c r="C206" s="113"/>
      <c r="D206" s="113"/>
      <c r="E206" s="113"/>
      <c r="F206" s="31">
        <f>F205+F202</f>
        <v>42.22</v>
      </c>
    </row>
    <row r="207" spans="1:6" ht="15">
      <c r="A207" s="113" t="s">
        <v>510</v>
      </c>
      <c r="B207" s="113"/>
      <c r="C207" s="113"/>
      <c r="D207" s="113"/>
      <c r="E207" s="113"/>
      <c r="F207" s="31">
        <f>F206</f>
        <v>42.22</v>
      </c>
    </row>
    <row r="208" spans="1:6" ht="15">
      <c r="A208" s="22" t="s">
        <v>348</v>
      </c>
      <c r="B208" s="22" t="s">
        <v>1</v>
      </c>
      <c r="C208" s="22" t="s">
        <v>2</v>
      </c>
      <c r="D208" s="22" t="s">
        <v>3</v>
      </c>
      <c r="E208" s="23" t="s">
        <v>4</v>
      </c>
      <c r="F208" s="23" t="s">
        <v>6</v>
      </c>
    </row>
    <row r="209" spans="1:6" ht="15">
      <c r="A209" s="24" t="s">
        <v>496</v>
      </c>
      <c r="B209" s="114" t="s">
        <v>584</v>
      </c>
      <c r="C209" s="115"/>
      <c r="D209" s="115"/>
      <c r="E209" s="115"/>
      <c r="F209" s="116"/>
    </row>
    <row r="210" spans="1:6" ht="15">
      <c r="A210" s="25"/>
      <c r="B210" s="117" t="s">
        <v>497</v>
      </c>
      <c r="C210" s="117"/>
      <c r="D210" s="117"/>
      <c r="E210" s="117"/>
      <c r="F210" s="117"/>
    </row>
    <row r="211" spans="1:6" ht="15">
      <c r="A211" s="26" t="s">
        <v>572</v>
      </c>
      <c r="B211" s="27" t="s">
        <v>512</v>
      </c>
      <c r="C211" s="28" t="s">
        <v>499</v>
      </c>
      <c r="D211" s="29">
        <v>0.2</v>
      </c>
      <c r="E211" s="30">
        <v>15.11</v>
      </c>
      <c r="F211" s="30">
        <f t="shared" ref="F211:F212" si="29">D211*E211</f>
        <v>3.02</v>
      </c>
    </row>
    <row r="212" spans="1:6" ht="15">
      <c r="A212" s="26" t="s">
        <v>515</v>
      </c>
      <c r="B212" s="27" t="s">
        <v>511</v>
      </c>
      <c r="C212" s="28" t="s">
        <v>499</v>
      </c>
      <c r="D212" s="29">
        <v>0.2</v>
      </c>
      <c r="E212" s="30">
        <v>18.89</v>
      </c>
      <c r="F212" s="30">
        <f t="shared" si="29"/>
        <v>3.78</v>
      </c>
    </row>
    <row r="213" spans="1:6" ht="15">
      <c r="A213" s="111" t="s">
        <v>501</v>
      </c>
      <c r="B213" s="111"/>
      <c r="C213" s="111"/>
      <c r="D213" s="111"/>
      <c r="E213" s="111"/>
      <c r="F213" s="31">
        <f>SUM(F211:F212)</f>
        <v>6.8</v>
      </c>
    </row>
    <row r="214" spans="1:6" ht="15">
      <c r="A214" s="111" t="s">
        <v>502</v>
      </c>
      <c r="B214" s="111"/>
      <c r="C214" s="111"/>
      <c r="D214" s="111"/>
      <c r="E214" s="111"/>
      <c r="F214" s="31">
        <f>SUM(F213:F213)</f>
        <v>6.8</v>
      </c>
    </row>
    <row r="215" spans="1:6" ht="15">
      <c r="A215" s="32"/>
      <c r="B215" s="112" t="s">
        <v>503</v>
      </c>
      <c r="C215" s="112"/>
      <c r="D215" s="112"/>
      <c r="E215" s="112"/>
      <c r="F215" s="112"/>
    </row>
    <row r="216" spans="1:6" ht="45">
      <c r="A216" s="26" t="s">
        <v>585</v>
      </c>
      <c r="B216" s="27" t="s">
        <v>586</v>
      </c>
      <c r="C216" s="28" t="s">
        <v>48</v>
      </c>
      <c r="D216" s="29">
        <v>1</v>
      </c>
      <c r="E216" s="30">
        <v>37.4</v>
      </c>
      <c r="F216" s="30">
        <f t="shared" ref="F216" si="30">D216*E216</f>
        <v>37.4</v>
      </c>
    </row>
    <row r="217" spans="1:6" ht="15">
      <c r="A217" s="113" t="s">
        <v>508</v>
      </c>
      <c r="B217" s="113"/>
      <c r="C217" s="113"/>
      <c r="D217" s="113"/>
      <c r="E217" s="113"/>
      <c r="F217" s="33">
        <f>SUM(F216)</f>
        <v>37.4</v>
      </c>
    </row>
    <row r="218" spans="1:6" ht="15">
      <c r="A218" s="113" t="s">
        <v>509</v>
      </c>
      <c r="B218" s="113"/>
      <c r="C218" s="113"/>
      <c r="D218" s="113"/>
      <c r="E218" s="113"/>
      <c r="F218" s="31">
        <f>F217+F214</f>
        <v>44.2</v>
      </c>
    </row>
    <row r="219" spans="1:6" ht="15">
      <c r="A219" s="113" t="s">
        <v>510</v>
      </c>
      <c r="B219" s="113"/>
      <c r="C219" s="113"/>
      <c r="D219" s="113"/>
      <c r="E219" s="113"/>
      <c r="F219" s="31">
        <f>F218</f>
        <v>44.2</v>
      </c>
    </row>
    <row r="220" spans="1:6" ht="15">
      <c r="A220" s="22" t="s">
        <v>349</v>
      </c>
      <c r="B220" s="22" t="s">
        <v>1</v>
      </c>
      <c r="C220" s="22" t="s">
        <v>2</v>
      </c>
      <c r="D220" s="22" t="s">
        <v>3</v>
      </c>
      <c r="E220" s="23" t="s">
        <v>4</v>
      </c>
      <c r="F220" s="23" t="s">
        <v>6</v>
      </c>
    </row>
    <row r="221" spans="1:6" ht="15">
      <c r="A221" s="24" t="s">
        <v>496</v>
      </c>
      <c r="B221" s="114" t="s">
        <v>587</v>
      </c>
      <c r="C221" s="115"/>
      <c r="D221" s="115"/>
      <c r="E221" s="115"/>
      <c r="F221" s="116"/>
    </row>
    <row r="222" spans="1:6" ht="15">
      <c r="A222" s="25"/>
      <c r="B222" s="117" t="s">
        <v>497</v>
      </c>
      <c r="C222" s="117"/>
      <c r="D222" s="117"/>
      <c r="E222" s="117"/>
      <c r="F222" s="117"/>
    </row>
    <row r="223" spans="1:6" ht="15">
      <c r="A223" s="26" t="s">
        <v>572</v>
      </c>
      <c r="B223" s="27" t="s">
        <v>512</v>
      </c>
      <c r="C223" s="28" t="s">
        <v>499</v>
      </c>
      <c r="D223" s="29">
        <v>0.2</v>
      </c>
      <c r="E223" s="30">
        <v>15.11</v>
      </c>
      <c r="F223" s="30">
        <f t="shared" ref="F223:F224" si="31">D223*E223</f>
        <v>3.02</v>
      </c>
    </row>
    <row r="224" spans="1:6" ht="15">
      <c r="A224" s="26" t="s">
        <v>515</v>
      </c>
      <c r="B224" s="27" t="s">
        <v>511</v>
      </c>
      <c r="C224" s="28" t="s">
        <v>499</v>
      </c>
      <c r="D224" s="29">
        <v>0.2</v>
      </c>
      <c r="E224" s="30">
        <v>18.89</v>
      </c>
      <c r="F224" s="30">
        <f t="shared" si="31"/>
        <v>3.78</v>
      </c>
    </row>
    <row r="225" spans="1:6" ht="15">
      <c r="A225" s="111" t="s">
        <v>501</v>
      </c>
      <c r="B225" s="111"/>
      <c r="C225" s="111"/>
      <c r="D225" s="111"/>
      <c r="E225" s="111"/>
      <c r="F225" s="31">
        <f>SUM(F223:F224)</f>
        <v>6.8</v>
      </c>
    </row>
    <row r="226" spans="1:6" ht="15">
      <c r="A226" s="111" t="s">
        <v>502</v>
      </c>
      <c r="B226" s="111"/>
      <c r="C226" s="111"/>
      <c r="D226" s="111"/>
      <c r="E226" s="111"/>
      <c r="F226" s="31">
        <f>SUM(F225:F225)</f>
        <v>6.8</v>
      </c>
    </row>
    <row r="227" spans="1:6" ht="15">
      <c r="A227" s="32"/>
      <c r="B227" s="112" t="s">
        <v>503</v>
      </c>
      <c r="C227" s="112"/>
      <c r="D227" s="112"/>
      <c r="E227" s="112"/>
      <c r="F227" s="112"/>
    </row>
    <row r="228" spans="1:6" ht="45">
      <c r="A228" s="26" t="s">
        <v>585</v>
      </c>
      <c r="B228" s="27" t="s">
        <v>586</v>
      </c>
      <c r="C228" s="28" t="s">
        <v>48</v>
      </c>
      <c r="D228" s="29">
        <v>1</v>
      </c>
      <c r="E228" s="30">
        <v>37.4</v>
      </c>
      <c r="F228" s="30">
        <f t="shared" ref="F228:F229" si="32">D228*E228</f>
        <v>37.4</v>
      </c>
    </row>
    <row r="229" spans="1:6" ht="45">
      <c r="A229" s="26" t="s">
        <v>588</v>
      </c>
      <c r="B229" s="27" t="s">
        <v>589</v>
      </c>
      <c r="C229" s="28" t="s">
        <v>48</v>
      </c>
      <c r="D229" s="29">
        <v>1</v>
      </c>
      <c r="E229" s="30">
        <v>21.97</v>
      </c>
      <c r="F229" s="30">
        <f t="shared" si="32"/>
        <v>21.97</v>
      </c>
    </row>
    <row r="230" spans="1:6" ht="15">
      <c r="A230" s="113" t="s">
        <v>508</v>
      </c>
      <c r="B230" s="113"/>
      <c r="C230" s="113"/>
      <c r="D230" s="113"/>
      <c r="E230" s="113"/>
      <c r="F230" s="33">
        <f>SUM(F228:F229)</f>
        <v>59.37</v>
      </c>
    </row>
    <row r="231" spans="1:6" ht="15">
      <c r="A231" s="113" t="s">
        <v>509</v>
      </c>
      <c r="B231" s="113"/>
      <c r="C231" s="113"/>
      <c r="D231" s="113"/>
      <c r="E231" s="113"/>
      <c r="F231" s="31">
        <f>F230+F226</f>
        <v>66.17</v>
      </c>
    </row>
    <row r="232" spans="1:6" ht="15">
      <c r="A232" s="113" t="s">
        <v>510</v>
      </c>
      <c r="B232" s="113"/>
      <c r="C232" s="113"/>
      <c r="D232" s="113"/>
      <c r="E232" s="113"/>
      <c r="F232" s="31">
        <f>F231</f>
        <v>66.17</v>
      </c>
    </row>
    <row r="233" spans="1:6" ht="15">
      <c r="A233" s="22" t="s">
        <v>590</v>
      </c>
      <c r="B233" s="22" t="s">
        <v>1</v>
      </c>
      <c r="C233" s="22" t="s">
        <v>2</v>
      </c>
      <c r="D233" s="22" t="s">
        <v>3</v>
      </c>
      <c r="E233" s="23" t="s">
        <v>4</v>
      </c>
      <c r="F233" s="23" t="s">
        <v>6</v>
      </c>
    </row>
    <row r="234" spans="1:6" ht="15">
      <c r="A234" s="24" t="s">
        <v>496</v>
      </c>
      <c r="B234" s="114" t="s">
        <v>355</v>
      </c>
      <c r="C234" s="115"/>
      <c r="D234" s="115"/>
      <c r="E234" s="115"/>
      <c r="F234" s="116"/>
    </row>
    <row r="235" spans="1:6" ht="15">
      <c r="A235" s="25"/>
      <c r="B235" s="117" t="s">
        <v>497</v>
      </c>
      <c r="C235" s="117"/>
      <c r="D235" s="117"/>
      <c r="E235" s="117"/>
      <c r="F235" s="117"/>
    </row>
    <row r="236" spans="1:6" ht="15">
      <c r="A236" s="26" t="s">
        <v>515</v>
      </c>
      <c r="B236" s="27" t="s">
        <v>511</v>
      </c>
      <c r="C236" s="28" t="s">
        <v>499</v>
      </c>
      <c r="D236" s="29">
        <v>1.5</v>
      </c>
      <c r="E236" s="30">
        <v>18.89</v>
      </c>
      <c r="F236" s="30">
        <f t="shared" ref="F236" si="33">D236*E236</f>
        <v>28.34</v>
      </c>
    </row>
    <row r="237" spans="1:6" ht="15">
      <c r="A237" s="111" t="s">
        <v>501</v>
      </c>
      <c r="B237" s="111"/>
      <c r="C237" s="111"/>
      <c r="D237" s="111"/>
      <c r="E237" s="111"/>
      <c r="F237" s="31">
        <f>SUM(F236)</f>
        <v>28.34</v>
      </c>
    </row>
    <row r="238" spans="1:6" ht="15">
      <c r="A238" s="111" t="s">
        <v>502</v>
      </c>
      <c r="B238" s="111"/>
      <c r="C238" s="111"/>
      <c r="D238" s="111"/>
      <c r="E238" s="111"/>
      <c r="F238" s="31">
        <f>SUM(F237:F237)</f>
        <v>28.34</v>
      </c>
    </row>
    <row r="239" spans="1:6" ht="15">
      <c r="A239" s="32"/>
      <c r="B239" s="112" t="s">
        <v>503</v>
      </c>
      <c r="C239" s="112"/>
      <c r="D239" s="112"/>
      <c r="E239" s="112"/>
      <c r="F239" s="112"/>
    </row>
    <row r="240" spans="1:6" ht="15">
      <c r="A240" s="26" t="s">
        <v>591</v>
      </c>
      <c r="B240" s="27" t="s">
        <v>592</v>
      </c>
      <c r="C240" s="28" t="s">
        <v>48</v>
      </c>
      <c r="D240" s="29">
        <v>1</v>
      </c>
      <c r="E240" s="30">
        <v>603</v>
      </c>
      <c r="F240" s="30">
        <f t="shared" ref="F240" si="34">D240*E240</f>
        <v>603</v>
      </c>
    </row>
    <row r="241" spans="1:6" ht="15">
      <c r="A241" s="113" t="s">
        <v>508</v>
      </c>
      <c r="B241" s="113"/>
      <c r="C241" s="113"/>
      <c r="D241" s="113"/>
      <c r="E241" s="113"/>
      <c r="F241" s="33">
        <f>SUM(F240)</f>
        <v>603</v>
      </c>
    </row>
    <row r="242" spans="1:6" ht="15">
      <c r="A242" s="113" t="s">
        <v>509</v>
      </c>
      <c r="B242" s="113"/>
      <c r="C242" s="113"/>
      <c r="D242" s="113"/>
      <c r="E242" s="113"/>
      <c r="F242" s="31">
        <f>F241+F238</f>
        <v>631.34</v>
      </c>
    </row>
    <row r="243" spans="1:6" ht="15">
      <c r="A243" s="113" t="s">
        <v>510</v>
      </c>
      <c r="B243" s="113"/>
      <c r="C243" s="113"/>
      <c r="D243" s="113"/>
      <c r="E243" s="113"/>
      <c r="F243" s="31">
        <f>F242</f>
        <v>631.34</v>
      </c>
    </row>
  </sheetData>
  <mergeCells count="150">
    <mergeCell ref="B18:F18"/>
    <mergeCell ref="A22:E22"/>
    <mergeCell ref="A23:E23"/>
    <mergeCell ref="A24:E24"/>
    <mergeCell ref="B26:F26"/>
    <mergeCell ref="B27:F27"/>
    <mergeCell ref="A9:F9"/>
    <mergeCell ref="A10:F10"/>
    <mergeCell ref="B12:F12"/>
    <mergeCell ref="B13:F13"/>
    <mergeCell ref="A16:E16"/>
    <mergeCell ref="A17:E17"/>
    <mergeCell ref="B39:F39"/>
    <mergeCell ref="B40:F40"/>
    <mergeCell ref="A43:E43"/>
    <mergeCell ref="A44:E44"/>
    <mergeCell ref="B45:F45"/>
    <mergeCell ref="A48:E48"/>
    <mergeCell ref="A30:E30"/>
    <mergeCell ref="A31:E31"/>
    <mergeCell ref="B32:F32"/>
    <mergeCell ref="A35:E35"/>
    <mergeCell ref="A36:E36"/>
    <mergeCell ref="A37:E37"/>
    <mergeCell ref="B58:F58"/>
    <mergeCell ref="A60:E60"/>
    <mergeCell ref="A61:E61"/>
    <mergeCell ref="A62:E62"/>
    <mergeCell ref="B64:F64"/>
    <mergeCell ref="B65:F65"/>
    <mergeCell ref="A49:E49"/>
    <mergeCell ref="A50:E50"/>
    <mergeCell ref="B52:F52"/>
    <mergeCell ref="B53:F53"/>
    <mergeCell ref="A56:E56"/>
    <mergeCell ref="A57:E57"/>
    <mergeCell ref="B76:F76"/>
    <mergeCell ref="B77:F77"/>
    <mergeCell ref="A80:E80"/>
    <mergeCell ref="A81:E81"/>
    <mergeCell ref="B82:F82"/>
    <mergeCell ref="A88:E88"/>
    <mergeCell ref="A68:E68"/>
    <mergeCell ref="A69:E69"/>
    <mergeCell ref="B70:F70"/>
    <mergeCell ref="A72:E72"/>
    <mergeCell ref="A73:E73"/>
    <mergeCell ref="A74:E74"/>
    <mergeCell ref="B98:F98"/>
    <mergeCell ref="A100:E100"/>
    <mergeCell ref="A101:E101"/>
    <mergeCell ref="A102:E102"/>
    <mergeCell ref="B104:F104"/>
    <mergeCell ref="B105:F105"/>
    <mergeCell ref="A89:E89"/>
    <mergeCell ref="A90:E90"/>
    <mergeCell ref="B92:F92"/>
    <mergeCell ref="B93:F93"/>
    <mergeCell ref="A96:E96"/>
    <mergeCell ref="A97:E97"/>
    <mergeCell ref="B116:F116"/>
    <mergeCell ref="B117:F117"/>
    <mergeCell ref="A120:E120"/>
    <mergeCell ref="A121:E121"/>
    <mergeCell ref="B122:F122"/>
    <mergeCell ref="A124:E124"/>
    <mergeCell ref="A108:E108"/>
    <mergeCell ref="A109:E109"/>
    <mergeCell ref="B110:F110"/>
    <mergeCell ref="A112:E112"/>
    <mergeCell ref="A113:E113"/>
    <mergeCell ref="A114:E114"/>
    <mergeCell ref="B135:F135"/>
    <mergeCell ref="A139:E139"/>
    <mergeCell ref="A140:E140"/>
    <mergeCell ref="A141:E141"/>
    <mergeCell ref="B143:F143"/>
    <mergeCell ref="B144:F144"/>
    <mergeCell ref="A125:E125"/>
    <mergeCell ref="A126:E126"/>
    <mergeCell ref="B128:F128"/>
    <mergeCell ref="B129:F129"/>
    <mergeCell ref="A133:E133"/>
    <mergeCell ref="A134:E134"/>
    <mergeCell ref="B157:F157"/>
    <mergeCell ref="B158:F158"/>
    <mergeCell ref="A161:E161"/>
    <mergeCell ref="A162:E162"/>
    <mergeCell ref="B163:F163"/>
    <mergeCell ref="A167:E167"/>
    <mergeCell ref="A147:E147"/>
    <mergeCell ref="A148:E148"/>
    <mergeCell ref="B149:F149"/>
    <mergeCell ref="A153:E153"/>
    <mergeCell ref="A154:E154"/>
    <mergeCell ref="A155:E155"/>
    <mergeCell ref="A183:E183"/>
    <mergeCell ref="B197:F197"/>
    <mergeCell ref="B198:F198"/>
    <mergeCell ref="A168:E168"/>
    <mergeCell ref="A169:E169"/>
    <mergeCell ref="B171:F171"/>
    <mergeCell ref="B172:F172"/>
    <mergeCell ref="A174:E174"/>
    <mergeCell ref="A175:E175"/>
    <mergeCell ref="B185:F185"/>
    <mergeCell ref="B186:F186"/>
    <mergeCell ref="A189:E189"/>
    <mergeCell ref="A190:E190"/>
    <mergeCell ref="B191:F191"/>
    <mergeCell ref="A193:E193"/>
    <mergeCell ref="A194:E194"/>
    <mergeCell ref="A195:E195"/>
    <mergeCell ref="A243:E243"/>
    <mergeCell ref="B227:F227"/>
    <mergeCell ref="A230:E230"/>
    <mergeCell ref="A231:E231"/>
    <mergeCell ref="A232:E232"/>
    <mergeCell ref="B234:F234"/>
    <mergeCell ref="B235:F235"/>
    <mergeCell ref="A218:E218"/>
    <mergeCell ref="A219:E219"/>
    <mergeCell ref="B221:F221"/>
    <mergeCell ref="B222:F222"/>
    <mergeCell ref="A225:E225"/>
    <mergeCell ref="A226:E226"/>
    <mergeCell ref="A3:F3"/>
    <mergeCell ref="A4:F4"/>
    <mergeCell ref="A5:F5"/>
    <mergeCell ref="A7:F7"/>
    <mergeCell ref="A237:E237"/>
    <mergeCell ref="A238:E238"/>
    <mergeCell ref="B239:F239"/>
    <mergeCell ref="A241:E241"/>
    <mergeCell ref="A242:E242"/>
    <mergeCell ref="B209:F209"/>
    <mergeCell ref="B210:F210"/>
    <mergeCell ref="A213:E213"/>
    <mergeCell ref="A214:E214"/>
    <mergeCell ref="B215:F215"/>
    <mergeCell ref="A217:E217"/>
    <mergeCell ref="A201:E201"/>
    <mergeCell ref="A202:E202"/>
    <mergeCell ref="B203:F203"/>
    <mergeCell ref="A205:E205"/>
    <mergeCell ref="A206:E206"/>
    <mergeCell ref="A207:E207"/>
    <mergeCell ref="B176:F176"/>
    <mergeCell ref="A181:E181"/>
    <mergeCell ref="A182:E182"/>
  </mergeCells>
  <printOptions horizontalCentered="1"/>
  <pageMargins left="0.51181102362204722" right="0.51181102362204722" top="0.98425196850393704" bottom="0.98425196850393704" header="0.51181102362204722" footer="0.51181102362204722"/>
  <pageSetup paperSize="9" scale="66" fitToHeight="0" orientation="portrait" r:id="rId1"/>
  <headerFooter>
    <oddFooter>Página &amp;P de &amp;N</oddFooter>
  </headerFooter>
  <rowBreaks count="4" manualBreakCount="4">
    <brk id="62" max="5" man="1"/>
    <brk id="114" max="5" man="1"/>
    <brk id="169" max="5" man="1"/>
    <brk id="219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7</vt:i4>
      </vt:variant>
    </vt:vector>
  </HeadingPairs>
  <TitlesOfParts>
    <vt:vector size="11" baseType="lpstr">
      <vt:lpstr>Orçamento Sintético</vt:lpstr>
      <vt:lpstr>Orçamento PARA 2ª CONTRATAÇÃO</vt:lpstr>
      <vt:lpstr>Cron. Fís. Finan. Acumulado</vt:lpstr>
      <vt:lpstr>CPUs</vt:lpstr>
      <vt:lpstr>CPUs!Area_de_impressao</vt:lpstr>
      <vt:lpstr>'Cron. Fís. Finan. Acumulado'!Area_de_impressao</vt:lpstr>
      <vt:lpstr>'Orçamento PARA 2ª CONTRATAÇÃO'!Area_de_impressao</vt:lpstr>
      <vt:lpstr>'Orçamento Sintético'!Area_de_impressao</vt:lpstr>
      <vt:lpstr>CPUs!Titulos_de_impressao</vt:lpstr>
      <vt:lpstr>'Orçamento PARA 2ª CONTRATAÇÃO'!Titulos_de_impressao</vt:lpstr>
      <vt:lpstr>'Orçamento Sintético'!Titulos_de_impressao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bruno.leao</cp:lastModifiedBy>
  <cp:revision>0</cp:revision>
  <cp:lastPrinted>2021-12-22T18:29:50Z</cp:lastPrinted>
  <dcterms:created xsi:type="dcterms:W3CDTF">2021-02-20T17:08:10Z</dcterms:created>
  <dcterms:modified xsi:type="dcterms:W3CDTF">2021-12-22T18:29:55Z</dcterms:modified>
</cp:coreProperties>
</file>